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AM\Desktop\Documentos Comisiones\Comisión de Transpariencia\Información recibida\Subdirección\Segunda parte\"/>
    </mc:Choice>
  </mc:AlternateContent>
  <bookViews>
    <workbookView xWindow="0" yWindow="0" windowWidth="20490" windowHeight="7350" tabRatio="791" firstSheet="1" activeTab="1"/>
  </bookViews>
  <sheets>
    <sheet name="F2" sheetId="12" state="hidden" r:id="rId1"/>
    <sheet name="F5" sheetId="21" r:id="rId2"/>
    <sheet name="F7" sheetId="19" state="hidden" r:id="rId3"/>
    <sheet name="F9A" sheetId="17" state="hidden" r:id="rId4"/>
    <sheet name="F8-1" sheetId="2" r:id="rId5"/>
    <sheet name="F8-2" sheetId="1" r:id="rId6"/>
    <sheet name="F8-3" sheetId="3" r:id="rId7"/>
    <sheet name="F8-4" sheetId="4" r:id="rId8"/>
    <sheet name="F8-5" sheetId="5" r:id="rId9"/>
    <sheet name="F9" sheetId="13" state="hidden" r:id="rId10"/>
    <sheet name="F9 (EL)" sheetId="25" state="hidden" r:id="rId11"/>
    <sheet name="Hoja3" sheetId="24" state="hidden" r:id="rId12"/>
    <sheet name="F11-3" sheetId="10" state="hidden" r:id="rId13"/>
    <sheet name="F11-7" sheetId="14" state="hidden" r:id="rId14"/>
    <sheet name="F12" sheetId="20" state="hidden" r:id="rId15"/>
    <sheet name="F12-1" sheetId="11" state="hidden" r:id="rId16"/>
    <sheet name="Hoja1" sheetId="22" state="hidden" r:id="rId17"/>
    <sheet name="Hoja2" sheetId="23" state="hidden" r:id="rId18"/>
  </sheets>
  <externalReferences>
    <externalReference r:id="rId19"/>
    <externalReference r:id="rId20"/>
  </externalReferences>
  <definedNames>
    <definedName name="_xlnm.Print_Area" localSheetId="13">'F11-7'!$A$1:$F$36</definedName>
    <definedName name="_xlnm.Print_Area" localSheetId="2">'F7'!$A$1:$J$51</definedName>
    <definedName name="_xlnm.Print_Area" localSheetId="4">'F8-1'!$A$1:$H$48</definedName>
    <definedName name="_xlnm.Print_Area" localSheetId="5">'F8-2'!$A$1:$H$75</definedName>
    <definedName name="_xlnm.Print_Area" localSheetId="6">'F8-3'!$A$1:$H$72</definedName>
    <definedName name="_xlnm.Print_Area" localSheetId="8">'F8-5'!$A$1:$H$51</definedName>
  </definedNames>
  <calcPr calcId="162913"/>
</workbook>
</file>

<file path=xl/calcChain.xml><?xml version="1.0" encoding="utf-8"?>
<calcChain xmlns="http://schemas.openxmlformats.org/spreadsheetml/2006/main">
  <c r="H24" i="2" l="1"/>
  <c r="H27" i="2"/>
  <c r="H36" i="2"/>
  <c r="H44" i="2"/>
  <c r="H45" i="2"/>
  <c r="G18" i="2"/>
  <c r="G19" i="2"/>
  <c r="G20" i="2"/>
  <c r="G21" i="2"/>
  <c r="G23" i="2"/>
  <c r="G24" i="2"/>
  <c r="G25" i="2"/>
  <c r="G26" i="2"/>
  <c r="G27" i="2"/>
  <c r="G36" i="2"/>
  <c r="G37" i="2"/>
  <c r="G38" i="2"/>
  <c r="G44" i="2"/>
  <c r="G45" i="2"/>
  <c r="F18" i="2"/>
  <c r="H18" i="2" s="1"/>
  <c r="F19" i="2"/>
  <c r="H19" i="2" s="1"/>
  <c r="F20" i="2"/>
  <c r="H20" i="2" s="1"/>
  <c r="F24" i="2"/>
  <c r="F25" i="2"/>
  <c r="H25" i="2" s="1"/>
  <c r="F26" i="2"/>
  <c r="H26" i="2" s="1"/>
  <c r="F27" i="2"/>
  <c r="F36" i="2"/>
  <c r="F37" i="2"/>
  <c r="H37" i="2" s="1"/>
  <c r="F38" i="2"/>
  <c r="H38" i="2" s="1"/>
  <c r="F44" i="2"/>
  <c r="F45" i="2"/>
  <c r="F48" i="2"/>
  <c r="G33" i="5"/>
  <c r="G47" i="5" l="1"/>
  <c r="G46" i="5" s="1"/>
  <c r="H35" i="3"/>
  <c r="H19" i="3"/>
  <c r="H16" i="3"/>
  <c r="H37" i="1"/>
  <c r="H34" i="1"/>
  <c r="H30" i="1"/>
  <c r="H27" i="1"/>
  <c r="H44" i="4"/>
  <c r="F47" i="5"/>
  <c r="F46" i="5" s="1"/>
  <c r="G32" i="5"/>
  <c r="F33" i="5"/>
  <c r="G62" i="4"/>
  <c r="G59" i="4" s="1"/>
  <c r="G47" i="4"/>
  <c r="G46" i="4" s="1"/>
  <c r="G45" i="4"/>
  <c r="G43" i="4"/>
  <c r="H43" i="4" s="1"/>
  <c r="G42" i="4"/>
  <c r="G41" i="4"/>
  <c r="G40" i="4"/>
  <c r="H40" i="4" s="1"/>
  <c r="G39" i="4"/>
  <c r="H39" i="4" s="1"/>
  <c r="G38" i="4"/>
  <c r="H38" i="4" s="1"/>
  <c r="F62" i="4"/>
  <c r="F59" i="4" s="1"/>
  <c r="F47" i="4"/>
  <c r="F46" i="4" s="1"/>
  <c r="F45" i="4"/>
  <c r="F42" i="4"/>
  <c r="H42" i="4" s="1"/>
  <c r="F41" i="4"/>
  <c r="H41" i="4" s="1"/>
  <c r="G48" i="3"/>
  <c r="G47" i="3"/>
  <c r="G46" i="3"/>
  <c r="G45" i="3"/>
  <c r="G44" i="3"/>
  <c r="G43" i="3"/>
  <c r="G42" i="3"/>
  <c r="G41" i="3"/>
  <c r="G35" i="3"/>
  <c r="G34" i="3"/>
  <c r="G33" i="3"/>
  <c r="G31" i="3"/>
  <c r="G30" i="3"/>
  <c r="G29" i="3"/>
  <c r="G28" i="3"/>
  <c r="G27" i="3"/>
  <c r="G26" i="3"/>
  <c r="G25" i="3"/>
  <c r="G18" i="3"/>
  <c r="G17" i="3"/>
  <c r="G15" i="3"/>
  <c r="G14" i="3"/>
  <c r="F48" i="3"/>
  <c r="F47" i="3"/>
  <c r="F46" i="3"/>
  <c r="F45" i="3"/>
  <c r="F44" i="3"/>
  <c r="F43" i="3"/>
  <c r="F42" i="3"/>
  <c r="F41" i="3"/>
  <c r="F34" i="3"/>
  <c r="F33" i="3"/>
  <c r="F32" i="3" s="1"/>
  <c r="F31" i="3"/>
  <c r="F30" i="3"/>
  <c r="F29" i="3"/>
  <c r="F28" i="3"/>
  <c r="H28" i="3" s="1"/>
  <c r="F27" i="3"/>
  <c r="F26" i="3"/>
  <c r="F25" i="3"/>
  <c r="F19" i="3"/>
  <c r="F18" i="3"/>
  <c r="F17" i="3"/>
  <c r="F15" i="3"/>
  <c r="F14" i="3"/>
  <c r="F35" i="3"/>
  <c r="G19" i="3"/>
  <c r="G74" i="1"/>
  <c r="G62" i="1"/>
  <c r="G61" i="1"/>
  <c r="G59" i="1"/>
  <c r="G55" i="1"/>
  <c r="G38" i="1"/>
  <c r="G32" i="1"/>
  <c r="G31" i="1"/>
  <c r="G60" i="1"/>
  <c r="G58" i="1"/>
  <c r="G51" i="1"/>
  <c r="G50" i="1" s="1"/>
  <c r="G47" i="1"/>
  <c r="G46" i="1" s="1"/>
  <c r="G45" i="1"/>
  <c r="G44" i="1"/>
  <c r="G43" i="1"/>
  <c r="G42" i="1"/>
  <c r="G40" i="1"/>
  <c r="G39" i="1"/>
  <c r="G36" i="1"/>
  <c r="G35" i="1"/>
  <c r="G29" i="1"/>
  <c r="G28" i="1"/>
  <c r="G26" i="1"/>
  <c r="G24" i="1"/>
  <c r="G23" i="1"/>
  <c r="G22" i="1"/>
  <c r="G21" i="1"/>
  <c r="G20" i="1"/>
  <c r="G18" i="1"/>
  <c r="G17" i="1"/>
  <c r="G16" i="1"/>
  <c r="G14" i="1"/>
  <c r="G71" i="1"/>
  <c r="G69" i="1" s="1"/>
  <c r="G68" i="1"/>
  <c r="G64" i="1" s="1"/>
  <c r="F74" i="1"/>
  <c r="F71" i="1"/>
  <c r="F68" i="1"/>
  <c r="F64" i="1" s="1"/>
  <c r="F63" i="1"/>
  <c r="H63" i="1" s="1"/>
  <c r="F62" i="1"/>
  <c r="F61" i="1"/>
  <c r="F60" i="1"/>
  <c r="H60" i="1" s="1"/>
  <c r="F59" i="1"/>
  <c r="F58" i="1"/>
  <c r="F55" i="1"/>
  <c r="F51" i="1"/>
  <c r="F50" i="1" s="1"/>
  <c r="F47" i="1"/>
  <c r="F46" i="1" s="1"/>
  <c r="F45" i="1"/>
  <c r="F44" i="1"/>
  <c r="F43" i="1"/>
  <c r="F42" i="1"/>
  <c r="F40" i="1"/>
  <c r="F39" i="1"/>
  <c r="F38" i="1"/>
  <c r="F36" i="1"/>
  <c r="F35" i="1"/>
  <c r="F32" i="1"/>
  <c r="F31" i="1"/>
  <c r="F29" i="1"/>
  <c r="H29" i="1" s="1"/>
  <c r="F28" i="1"/>
  <c r="F26" i="1"/>
  <c r="F24" i="1"/>
  <c r="F23" i="1"/>
  <c r="H23" i="1" s="1"/>
  <c r="F22" i="1"/>
  <c r="F21" i="1"/>
  <c r="F20" i="1"/>
  <c r="F18" i="1"/>
  <c r="H18" i="1" s="1"/>
  <c r="F17" i="1"/>
  <c r="F16" i="1"/>
  <c r="G15" i="1"/>
  <c r="F15" i="1"/>
  <c r="H15" i="1" s="1"/>
  <c r="F14" i="1"/>
  <c r="H36" i="1" l="1"/>
  <c r="H45" i="4"/>
  <c r="H37" i="4" s="1"/>
  <c r="H43" i="1"/>
  <c r="H15" i="3"/>
  <c r="H44" i="3"/>
  <c r="H48" i="3"/>
  <c r="H16" i="1"/>
  <c r="H21" i="1"/>
  <c r="H26" i="1"/>
  <c r="H32" i="1"/>
  <c r="H61" i="1"/>
  <c r="H26" i="3"/>
  <c r="H30" i="3"/>
  <c r="H14" i="1"/>
  <c r="H35" i="1"/>
  <c r="H42" i="1"/>
  <c r="H59" i="1"/>
  <c r="G33" i="1"/>
  <c r="H14" i="3"/>
  <c r="H43" i="3"/>
  <c r="H47" i="3"/>
  <c r="G40" i="3"/>
  <c r="F37" i="4"/>
  <c r="H20" i="1"/>
  <c r="H24" i="1"/>
  <c r="H31" i="1"/>
  <c r="H25" i="3"/>
  <c r="H29" i="3"/>
  <c r="H34" i="3"/>
  <c r="H47" i="4"/>
  <c r="H46" i="4" s="1"/>
  <c r="H38" i="1"/>
  <c r="H39" i="1"/>
  <c r="H44" i="1"/>
  <c r="H55" i="1"/>
  <c r="H71" i="1"/>
  <c r="H17" i="3"/>
  <c r="H41" i="3"/>
  <c r="H45" i="3"/>
  <c r="G32" i="3"/>
  <c r="H17" i="1"/>
  <c r="H13" i="1" s="1"/>
  <c r="H22" i="1"/>
  <c r="H28" i="1"/>
  <c r="H40" i="1"/>
  <c r="H45" i="1"/>
  <c r="H58" i="1"/>
  <c r="H62" i="1"/>
  <c r="H18" i="3"/>
  <c r="H27" i="3"/>
  <c r="H31" i="3"/>
  <c r="H42" i="3"/>
  <c r="H46" i="3"/>
  <c r="H13" i="3"/>
  <c r="H47" i="1"/>
  <c r="H46" i="1" s="1"/>
  <c r="H51" i="1"/>
  <c r="H50" i="1" s="1"/>
  <c r="H68" i="1"/>
  <c r="H64" i="1" s="1"/>
  <c r="H33" i="3"/>
  <c r="H32" i="3" s="1"/>
  <c r="H33" i="5"/>
  <c r="H62" i="4"/>
  <c r="H59" i="4" s="1"/>
  <c r="F69" i="1"/>
  <c r="H74" i="1"/>
  <c r="H47" i="5"/>
  <c r="H46" i="5" s="1"/>
  <c r="G37" i="4"/>
  <c r="G36" i="4" s="1"/>
  <c r="G23" i="21" s="1"/>
  <c r="F36" i="4"/>
  <c r="F23" i="21" s="1"/>
  <c r="H23" i="21" s="1"/>
  <c r="G24" i="3"/>
  <c r="G13" i="3"/>
  <c r="F40" i="3"/>
  <c r="F24" i="3"/>
  <c r="F13" i="3"/>
  <c r="G54" i="1"/>
  <c r="G41" i="1"/>
  <c r="G25" i="1"/>
  <c r="G19" i="1"/>
  <c r="G13" i="1"/>
  <c r="F54" i="1"/>
  <c r="F41" i="1"/>
  <c r="F33" i="1"/>
  <c r="F25" i="1"/>
  <c r="F19" i="1"/>
  <c r="F13" i="1"/>
  <c r="H41" i="1" l="1"/>
  <c r="H25" i="1"/>
  <c r="H54" i="1"/>
  <c r="H40" i="3"/>
  <c r="H33" i="1"/>
  <c r="H19" i="1"/>
  <c r="H24" i="3"/>
  <c r="H36" i="4"/>
  <c r="H69" i="1"/>
  <c r="G12" i="3"/>
  <c r="G22" i="21" s="1"/>
  <c r="F12" i="3"/>
  <c r="F22" i="21" s="1"/>
  <c r="G12" i="1"/>
  <c r="G21" i="21" s="1"/>
  <c r="F12" i="1"/>
  <c r="F21" i="21" s="1"/>
  <c r="H12" i="3" l="1"/>
  <c r="H21" i="21"/>
  <c r="H22" i="21"/>
  <c r="H12" i="1"/>
  <c r="D38" i="5"/>
  <c r="F38" i="5" s="1"/>
  <c r="H38" i="5" l="1"/>
  <c r="H32" i="5" s="1"/>
  <c r="F32" i="5"/>
  <c r="E51" i="1"/>
  <c r="E43" i="1"/>
  <c r="E47" i="5"/>
  <c r="E33" i="5"/>
  <c r="D47" i="5"/>
  <c r="D33" i="5"/>
  <c r="E20" i="5"/>
  <c r="G20" i="5" s="1"/>
  <c r="E24" i="25" s="1"/>
  <c r="E19" i="5"/>
  <c r="G19" i="5" s="1"/>
  <c r="E23" i="25" s="1"/>
  <c r="D20" i="5"/>
  <c r="F20" i="5" s="1"/>
  <c r="E24" i="13" s="1"/>
  <c r="D19" i="5"/>
  <c r="F19" i="5" s="1"/>
  <c r="E23" i="13" s="1"/>
  <c r="E62" i="4"/>
  <c r="E47" i="4"/>
  <c r="E45" i="4"/>
  <c r="E43" i="4"/>
  <c r="E42" i="4"/>
  <c r="E41" i="4"/>
  <c r="E40" i="4"/>
  <c r="E39" i="4"/>
  <c r="E38" i="4"/>
  <c r="D62" i="4"/>
  <c r="D59" i="4" s="1"/>
  <c r="D47" i="4"/>
  <c r="D46" i="4" s="1"/>
  <c r="D45" i="4"/>
  <c r="D42" i="4"/>
  <c r="D41" i="4"/>
  <c r="E48" i="3"/>
  <c r="E47" i="3"/>
  <c r="E46" i="3"/>
  <c r="E45" i="3"/>
  <c r="E44" i="3"/>
  <c r="E43" i="3"/>
  <c r="E42" i="3"/>
  <c r="E41" i="3"/>
  <c r="E34" i="3"/>
  <c r="E33" i="3"/>
  <c r="E31" i="3"/>
  <c r="E30" i="3"/>
  <c r="E29" i="3"/>
  <c r="E28" i="3"/>
  <c r="E27" i="3"/>
  <c r="E26" i="3"/>
  <c r="E25" i="3"/>
  <c r="E18" i="3"/>
  <c r="E17" i="3"/>
  <c r="E15" i="3"/>
  <c r="E14" i="3"/>
  <c r="D48" i="3"/>
  <c r="D46" i="3"/>
  <c r="D47" i="3"/>
  <c r="D45" i="3"/>
  <c r="D44" i="3"/>
  <c r="D43" i="3"/>
  <c r="D42" i="3"/>
  <c r="D41" i="3"/>
  <c r="D34" i="3"/>
  <c r="D33" i="3"/>
  <c r="D31" i="3"/>
  <c r="D30" i="3"/>
  <c r="D29" i="3"/>
  <c r="D28" i="3"/>
  <c r="D27" i="3"/>
  <c r="D26" i="3"/>
  <c r="D25" i="3"/>
  <c r="D18" i="3"/>
  <c r="D17" i="3"/>
  <c r="D15" i="3"/>
  <c r="D14" i="3"/>
  <c r="G16" i="5" l="1"/>
  <c r="G15" i="5" s="1"/>
  <c r="G24" i="21" s="1"/>
  <c r="H19" i="5"/>
  <c r="F16" i="5"/>
  <c r="F15" i="5" s="1"/>
  <c r="F24" i="21" s="1"/>
  <c r="H20" i="5"/>
  <c r="E37" i="4"/>
  <c r="D37" i="4"/>
  <c r="E71" i="1"/>
  <c r="E68" i="1"/>
  <c r="E61" i="1"/>
  <c r="E60" i="1"/>
  <c r="E58" i="1"/>
  <c r="E55" i="1"/>
  <c r="E47" i="1"/>
  <c r="E45" i="1"/>
  <c r="E44" i="1"/>
  <c r="E42" i="1"/>
  <c r="E40" i="1"/>
  <c r="E39" i="1"/>
  <c r="E36" i="1"/>
  <c r="E35" i="1"/>
  <c r="E32" i="1"/>
  <c r="E29" i="1"/>
  <c r="E28" i="1"/>
  <c r="E26" i="1"/>
  <c r="E24" i="1"/>
  <c r="E23" i="1"/>
  <c r="E22" i="1"/>
  <c r="E21" i="1"/>
  <c r="E20" i="1"/>
  <c r="E18" i="1"/>
  <c r="E17" i="1"/>
  <c r="E16" i="1"/>
  <c r="E15" i="1"/>
  <c r="E14" i="1"/>
  <c r="D74" i="1"/>
  <c r="D71" i="1"/>
  <c r="D68" i="1"/>
  <c r="D63" i="1"/>
  <c r="D62" i="1"/>
  <c r="D61" i="1"/>
  <c r="D60" i="1"/>
  <c r="D59" i="1"/>
  <c r="D58" i="1"/>
  <c r="D55" i="1"/>
  <c r="D51" i="1"/>
  <c r="D47" i="1"/>
  <c r="D45" i="1"/>
  <c r="D44" i="1"/>
  <c r="D43" i="1"/>
  <c r="D42" i="1"/>
  <c r="D40" i="1"/>
  <c r="D39" i="1"/>
  <c r="D38" i="1"/>
  <c r="D36" i="1"/>
  <c r="D35" i="1"/>
  <c r="D32" i="1"/>
  <c r="D31" i="1"/>
  <c r="D29" i="1"/>
  <c r="D28" i="1"/>
  <c r="D26" i="1"/>
  <c r="D24" i="1"/>
  <c r="D23" i="1"/>
  <c r="D22" i="1"/>
  <c r="D21" i="1"/>
  <c r="D20" i="1"/>
  <c r="D18" i="1"/>
  <c r="D17" i="1"/>
  <c r="D16" i="1"/>
  <c r="D15" i="1"/>
  <c r="D14" i="1"/>
  <c r="E43" i="2"/>
  <c r="G43" i="2" s="1"/>
  <c r="E42" i="2"/>
  <c r="G42" i="2" s="1"/>
  <c r="E41" i="2"/>
  <c r="G41" i="2" s="1"/>
  <c r="E39" i="2"/>
  <c r="G39" i="2" s="1"/>
  <c r="E35" i="2"/>
  <c r="G35" i="2" s="1"/>
  <c r="E33" i="2"/>
  <c r="G33" i="2" s="1"/>
  <c r="E32" i="2"/>
  <c r="G32" i="2" s="1"/>
  <c r="E31" i="2"/>
  <c r="G31" i="2" s="1"/>
  <c r="G20" i="21" s="1"/>
  <c r="E30" i="2"/>
  <c r="G30" i="2" s="1"/>
  <c r="E29" i="2"/>
  <c r="G29" i="2" s="1"/>
  <c r="E17" i="2"/>
  <c r="G17" i="2" s="1"/>
  <c r="D43" i="2"/>
  <c r="F43" i="2" s="1"/>
  <c r="D42" i="2"/>
  <c r="F42" i="2" s="1"/>
  <c r="D41" i="2"/>
  <c r="F41" i="2" s="1"/>
  <c r="D39" i="2"/>
  <c r="F39" i="2" s="1"/>
  <c r="D35" i="2"/>
  <c r="F35" i="2" s="1"/>
  <c r="F34" i="2" s="1"/>
  <c r="D33" i="2"/>
  <c r="F33" i="2" s="1"/>
  <c r="D32" i="2"/>
  <c r="F32" i="2" s="1"/>
  <c r="D31" i="2"/>
  <c r="F31" i="2" s="1"/>
  <c r="D30" i="2"/>
  <c r="F30" i="2" s="1"/>
  <c r="D29" i="2"/>
  <c r="F29" i="2" s="1"/>
  <c r="D23" i="2"/>
  <c r="D21" i="2"/>
  <c r="F21" i="2" s="1"/>
  <c r="H21" i="2" s="1"/>
  <c r="D17" i="2"/>
  <c r="F17" i="2" s="1"/>
  <c r="F40" i="2" l="1"/>
  <c r="H24" i="21"/>
  <c r="F28" i="2"/>
  <c r="H29" i="2"/>
  <c r="H33" i="2"/>
  <c r="H42" i="2"/>
  <c r="H39" i="2"/>
  <c r="H16" i="5"/>
  <c r="H15" i="5" s="1"/>
  <c r="H17" i="2"/>
  <c r="H30" i="2"/>
  <c r="H35" i="2"/>
  <c r="H43" i="2"/>
  <c r="F20" i="21"/>
  <c r="H20" i="21" s="1"/>
  <c r="H31" i="2"/>
  <c r="D22" i="2"/>
  <c r="F22" i="2" s="1"/>
  <c r="F23" i="2"/>
  <c r="H23" i="2" s="1"/>
  <c r="H32" i="2"/>
  <c r="H41" i="2"/>
  <c r="E33" i="1"/>
  <c r="D16" i="2"/>
  <c r="F16" i="2" s="1"/>
  <c r="E46" i="5" l="1"/>
  <c r="E59" i="4"/>
  <c r="E35" i="3"/>
  <c r="E64" i="1"/>
  <c r="E69" i="1"/>
  <c r="E48" i="2"/>
  <c r="G48" i="2" s="1"/>
  <c r="H48" i="2" s="1"/>
  <c r="E47" i="2"/>
  <c r="G47" i="2" s="1"/>
  <c r="E20" i="21"/>
  <c r="E46" i="2" l="1"/>
  <c r="G46" i="2" s="1"/>
  <c r="E16" i="5"/>
  <c r="E34" i="2"/>
  <c r="G34" i="2" s="1"/>
  <c r="E40" i="2"/>
  <c r="G40" i="2" s="1"/>
  <c r="E16" i="2"/>
  <c r="G16" i="2" s="1"/>
  <c r="H16" i="2" s="1"/>
  <c r="E13" i="1"/>
  <c r="E19" i="1"/>
  <c r="E46" i="1"/>
  <c r="E50" i="1"/>
  <c r="E54" i="1"/>
  <c r="E22" i="2"/>
  <c r="G22" i="2" s="1"/>
  <c r="H22" i="2" s="1"/>
  <c r="E41" i="1"/>
  <c r="E28" i="2"/>
  <c r="G28" i="2" s="1"/>
  <c r="E25" i="1"/>
  <c r="E12" i="1" l="1"/>
  <c r="E15" i="2"/>
  <c r="D47" i="2"/>
  <c r="G15" i="2" l="1"/>
  <c r="G19" i="21" s="1"/>
  <c r="G26" i="21" s="1"/>
  <c r="D46" i="2"/>
  <c r="F46" i="2" s="1"/>
  <c r="F47" i="2"/>
  <c r="H47" i="2" s="1"/>
  <c r="E21" i="21"/>
  <c r="E19" i="21"/>
  <c r="E43" i="19"/>
  <c r="F43" i="19" s="1"/>
  <c r="G43" i="19" s="1"/>
  <c r="H43" i="19" s="1"/>
  <c r="D35" i="3"/>
  <c r="G14" i="2" l="1"/>
  <c r="H46" i="2"/>
  <c r="F15" i="2"/>
  <c r="D19" i="3"/>
  <c r="D32" i="5"/>
  <c r="D50" i="1"/>
  <c r="D36" i="4" l="1"/>
  <c r="D23" i="21" l="1"/>
  <c r="E32" i="3"/>
  <c r="E32" i="5"/>
  <c r="E15" i="5" s="1"/>
  <c r="E24" i="21" l="1"/>
  <c r="E24" i="3"/>
  <c r="E46" i="4" l="1"/>
  <c r="E36" i="4" s="1"/>
  <c r="E23" i="21" l="1"/>
  <c r="D24" i="3"/>
  <c r="D46" i="1" l="1"/>
  <c r="E19" i="3" l="1"/>
  <c r="D46" i="5"/>
  <c r="D64" i="1" l="1"/>
  <c r="E40" i="3" l="1"/>
  <c r="D40" i="3" l="1"/>
  <c r="D13" i="3" l="1"/>
  <c r="E13" i="3" l="1"/>
  <c r="E12" i="3" s="1"/>
  <c r="D32" i="3"/>
  <c r="D12" i="3" s="1"/>
  <c r="D22" i="21" l="1"/>
  <c r="E14" i="2"/>
  <c r="E22" i="21"/>
  <c r="E26" i="21" s="1"/>
  <c r="E27" i="21" l="1"/>
  <c r="D41" i="1"/>
  <c r="D54" i="1" l="1"/>
  <c r="D25" i="1"/>
  <c r="D69" i="1" l="1"/>
  <c r="D33" i="1" l="1"/>
  <c r="D19" i="1" l="1"/>
  <c r="D13" i="1" l="1"/>
  <c r="D12" i="1" s="1"/>
  <c r="D21" i="21" l="1"/>
  <c r="D34" i="2" l="1"/>
  <c r="H34" i="2" s="1"/>
  <c r="D40" i="2"/>
  <c r="H40" i="2" s="1"/>
  <c r="D20" i="21"/>
  <c r="D7" i="22" s="1"/>
  <c r="D28" i="2"/>
  <c r="H28" i="2" s="1"/>
  <c r="D16" i="5"/>
  <c r="D15" i="5" s="1"/>
  <c r="D15" i="2" l="1"/>
  <c r="D24" i="21"/>
  <c r="D3" i="22"/>
  <c r="D5" i="22"/>
  <c r="D4" i="22"/>
  <c r="F14" i="2" l="1"/>
  <c r="H15" i="2"/>
  <c r="H14" i="2" s="1"/>
  <c r="F19" i="21"/>
  <c r="D19" i="21"/>
  <c r="D26" i="21" s="1"/>
  <c r="D14" i="2"/>
  <c r="H19" i="21" l="1"/>
  <c r="F26" i="21"/>
  <c r="H26" i="21" s="1"/>
  <c r="D27" i="21"/>
  <c r="C7" i="22"/>
  <c r="C4" i="22" s="1"/>
  <c r="C5" i="22" l="1"/>
  <c r="D8" i="22"/>
  <c r="C3" i="22"/>
  <c r="D9" i="22" l="1"/>
</calcChain>
</file>

<file path=xl/sharedStrings.xml><?xml version="1.0" encoding="utf-8"?>
<sst xmlns="http://schemas.openxmlformats.org/spreadsheetml/2006/main" count="896" uniqueCount="695">
  <si>
    <t>Título Presupuestario:</t>
  </si>
  <si>
    <t>Código y Descripción del Programa o Subprograma Presupuestario:</t>
  </si>
  <si>
    <t>Unidad Ejecutora:</t>
  </si>
  <si>
    <t xml:space="preserve">SERVICIOS </t>
  </si>
  <si>
    <t>1.01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</si>
  <si>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</si>
  <si>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</si>
  <si>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</si>
  <si>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</si>
  <si>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</si>
  <si>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</si>
  <si>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</si>
  <si>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</si>
  <si>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Alquileres y derechos para telecomunicaciones</t>
  </si>
  <si>
    <t>1.01.99</t>
  </si>
  <si>
    <t>Otros alquileres</t>
  </si>
  <si>
    <t>1.02</t>
  </si>
  <si>
    <t>SERVICIOS BÁSICOS</t>
  </si>
  <si>
    <t>1.02.01</t>
  </si>
  <si>
    <t xml:space="preserve">Servicio de agua y alcantarillado 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</si>
  <si>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</si>
  <si>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</si>
  <si>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</si>
  <si>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</si>
  <si>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</si>
  <si>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</si>
  <si>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</si>
  <si>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 xml:space="preserve">Otros servicios básicos </t>
  </si>
  <si>
    <t>1.03</t>
  </si>
  <si>
    <t>SERVICIOS COMERCIALES Y FINANCIEROS</t>
  </si>
  <si>
    <t>1.03.01</t>
  </si>
  <si>
    <t xml:space="preserve">Información 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</si>
  <si>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</si>
  <si>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</si>
  <si>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</si>
  <si>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</si>
  <si>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</si>
  <si>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</si>
  <si>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</si>
  <si>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</si>
  <si>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</si>
  <si>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</si>
  <si>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</si>
  <si>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transferencia electrónica de información</t>
  </si>
  <si>
    <t>1.04</t>
  </si>
  <si>
    <t>SERVICIOS DE GESTIÓN Y APOYO</t>
  </si>
  <si>
    <t>1.04.01</t>
  </si>
  <si>
    <t>Servicios médicos y de laboratorio</t>
  </si>
  <si>
    <t>1.04.02</t>
  </si>
  <si>
    <t xml:space="preserve">Servicios jurídicos </t>
  </si>
  <si>
    <t>1.04.03</t>
  </si>
  <si>
    <t>Servicios de ingeniería</t>
  </si>
  <si>
    <t>1.04.04</t>
  </si>
  <si>
    <t>Servicios en ciencias económicas y sociales</t>
  </si>
  <si>
    <t>1.04.05</t>
  </si>
  <si>
    <t>Servicios de desarrollo de sistemas informáticos</t>
  </si>
  <si>
    <t>1.04.06</t>
  </si>
  <si>
    <t xml:space="preserve">Servicios generales </t>
  </si>
  <si>
    <t>1.04.99</t>
  </si>
  <si>
    <t>Otros servicios de gestión y apoyo</t>
  </si>
  <si>
    <t>1.05</t>
  </si>
  <si>
    <t>GASTOS DE VIAJE Y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</si>
  <si>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</si>
  <si>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</si>
  <si>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</si>
  <si>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</si>
  <si>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</si>
  <si>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</si>
  <si>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</si>
  <si>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</si>
  <si>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1.06</t>
  </si>
  <si>
    <t>SEGUROS, REASEGUROS Y OTRAS OBLIGACIONES</t>
  </si>
  <si>
    <t>1.06.01</t>
  </si>
  <si>
    <t xml:space="preserve">Seguros </t>
  </si>
  <si>
    <t>1.06.02</t>
  </si>
  <si>
    <t xml:space="preserve">Reaseguros </t>
  </si>
  <si>
    <t>1.06.03</t>
  </si>
  <si>
    <t>Obligaciones por contratos de seguros</t>
  </si>
  <si>
    <t>1.07</t>
  </si>
  <si>
    <t>CAPACITACIÓN Y PROTOCOLO</t>
  </si>
  <si>
    <t>1.07.01</t>
  </si>
  <si>
    <t>Actividades de capacitación</t>
  </si>
  <si>
    <t>1.07.02</t>
  </si>
  <si>
    <t xml:space="preserve">Actividades protocolarias y sociales </t>
  </si>
  <si>
    <t>1.07.03</t>
  </si>
  <si>
    <t>Gastos de representación institucional</t>
  </si>
  <si>
    <t>1.08</t>
  </si>
  <si>
    <t>MANTENIMIENTO Y REPARACIÓN</t>
  </si>
  <si>
    <t>1.08.01</t>
  </si>
  <si>
    <t>1.08.02</t>
  </si>
  <si>
    <t>Mantenimiento de vías de comunicación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</si>
  <si>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</si>
  <si>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</si>
  <si>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</si>
  <si>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</si>
  <si>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</si>
  <si>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</si>
  <si>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</si>
  <si>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</si>
  <si>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</si>
  <si>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</si>
  <si>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</si>
  <si>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 sistemas de informacion</t>
  </si>
  <si>
    <t>1.08.99</t>
  </si>
  <si>
    <t>Mantenimiento y reparación de otros equipos</t>
  </si>
  <si>
    <t>1.09</t>
  </si>
  <si>
    <t>IMPUESTOS</t>
  </si>
  <si>
    <t>1.09.01</t>
  </si>
  <si>
    <t>Impuestos sobre ingresos y utilidades</t>
  </si>
  <si>
    <t>1.09.02</t>
  </si>
  <si>
    <t xml:space="preserve">Impuestos sobre bienes inmuebles          </t>
  </si>
  <si>
    <t>1.09.03</t>
  </si>
  <si>
    <t>Impuestos de patentes</t>
  </si>
  <si>
    <t>1.09.99</t>
  </si>
  <si>
    <t>Otros impuestos</t>
  </si>
  <si>
    <t>1.99</t>
  </si>
  <si>
    <t>SERVICIOS DIVERSOS</t>
  </si>
  <si>
    <t>1.99.01</t>
  </si>
  <si>
    <t>Servicios de regulación</t>
  </si>
  <si>
    <t>1.99.02</t>
  </si>
  <si>
    <t>Intereses moratorios y multas</t>
  </si>
  <si>
    <t>1.99.03</t>
  </si>
  <si>
    <t>Gastos de oficinas en el exterior</t>
  </si>
  <si>
    <t>1.99.04</t>
  </si>
  <si>
    <t>Gastos de misiones especiales en el exterior</t>
  </si>
  <si>
    <t>1.99.05</t>
  </si>
  <si>
    <t>Deducibles</t>
  </si>
  <si>
    <t>1.99.99</t>
  </si>
  <si>
    <t>Otros servicios no especificados</t>
  </si>
  <si>
    <t>TOTAL</t>
  </si>
  <si>
    <t>REMUNERACIONES</t>
  </si>
  <si>
    <t>REMUNERACIONES BÁSICAS</t>
  </si>
  <si>
    <t>0.01.01</t>
  </si>
  <si>
    <t xml:space="preserve">Sueldos para cargos fijos </t>
  </si>
  <si>
    <t>0.01.02</t>
  </si>
  <si>
    <t>Jornales</t>
  </si>
  <si>
    <t>0.01.03</t>
  </si>
  <si>
    <t>Servicios especiales</t>
  </si>
  <si>
    <t>0.01.04</t>
  </si>
  <si>
    <t>Sueldos a base de comisión</t>
  </si>
  <si>
    <t>0.01.05</t>
  </si>
  <si>
    <t xml:space="preserve">Suplencias </t>
  </si>
  <si>
    <t>0.02</t>
  </si>
  <si>
    <t>REMUNERACIONES EVENTUALES</t>
  </si>
  <si>
    <t>0.02.01</t>
  </si>
  <si>
    <t>Tiempo extraordinario</t>
  </si>
  <si>
    <t>0.02.02</t>
  </si>
  <si>
    <t>Recargo de funciones</t>
  </si>
  <si>
    <t>0.02.03</t>
  </si>
  <si>
    <t>Disponibilidad laboral</t>
  </si>
  <si>
    <t>0.02.04</t>
  </si>
  <si>
    <t>Compensación de vacaciones</t>
  </si>
  <si>
    <t>0.02.05</t>
  </si>
  <si>
    <t>Dietas</t>
  </si>
  <si>
    <t>0.03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</si>
  <si>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</si>
  <si>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</si>
  <si>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</si>
  <si>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</si>
  <si>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</si>
  <si>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</si>
  <si>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</si>
  <si>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</si>
  <si>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</si>
  <si>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</si>
  <si>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</si>
  <si>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0.04</t>
  </si>
  <si>
    <t>CONTRIBUCIONES PATRONALES AL DESARROLLO Y LA SEGURIDAD SOCIAL</t>
  </si>
  <si>
    <t>0.04.01</t>
  </si>
  <si>
    <t>Contribución Patronal al Seguro de Salud de la Caja Costarricense de Seguro Social</t>
  </si>
  <si>
    <t>0.04.02</t>
  </si>
  <si>
    <t xml:space="preserve">Contribución Patronal al Instituto Mixto de Ayuda Social </t>
  </si>
  <si>
    <t>0.04.03</t>
  </si>
  <si>
    <t xml:space="preserve">Contribución Patronal al Instituto Nacional de Aprendizaje  </t>
  </si>
  <si>
    <t>0.04.04</t>
  </si>
  <si>
    <t>Contribución Patronal al Fondo de Desarrollo Social  y Asignaciones Familiares</t>
  </si>
  <si>
    <t>0.04.05</t>
  </si>
  <si>
    <t>Contribución Patronal al Banco Popular y de Desarrollo  Comunal</t>
  </si>
  <si>
    <t>0.05</t>
  </si>
  <si>
    <t xml:space="preserve">CONTRIBUCIONES PATRONALES A FONDOS DE PENSIONES Y OTROS FONDOS DE CAPITALIZACIÓN </t>
  </si>
  <si>
    <t>0.05.01</t>
  </si>
  <si>
    <t xml:space="preserve">Contribución Patronal al Seguro de Pensiones de la Caja Costarricense de Seguro Social  </t>
  </si>
  <si>
    <t>0.05.02</t>
  </si>
  <si>
    <t xml:space="preserve">Aporte Patronal al Régimen Obligatorio de Pensiones  Complementarias </t>
  </si>
  <si>
    <t>0.05.03</t>
  </si>
  <si>
    <t xml:space="preserve">Aporte Patronal al Fondo de Capitalización Laboral </t>
  </si>
  <si>
    <t>0.05.04</t>
  </si>
  <si>
    <t>Contribución Patronal a otros fondos administrados por entes públicos</t>
  </si>
  <si>
    <t>0.05.05</t>
  </si>
  <si>
    <t>Contribución Patronal a otros fondos administrados por entes privados</t>
  </si>
  <si>
    <t>0.99</t>
  </si>
  <si>
    <t>REMUNERACIONES DIVERSAS</t>
  </si>
  <si>
    <t>0.99.01</t>
  </si>
  <si>
    <t>Gastos de representación personal</t>
  </si>
  <si>
    <t>0.99.99</t>
  </si>
  <si>
    <t>Otras remuneraciones</t>
  </si>
  <si>
    <t>MATERIALES Y SUMINISTROS</t>
  </si>
  <si>
    <t>2.01</t>
  </si>
  <si>
    <t>PRODUCTOS QUÍMICOS Y CONEXOS</t>
  </si>
  <si>
    <t>2.01.01</t>
  </si>
  <si>
    <t>Combustibles y lubricantes</t>
  </si>
  <si>
    <t>2.01.02</t>
  </si>
  <si>
    <t>Productos farmacéuticos y medicinales</t>
  </si>
  <si>
    <t>2.01.03</t>
  </si>
  <si>
    <t>Productos veterinarios</t>
  </si>
  <si>
    <t>2.01.04</t>
  </si>
  <si>
    <t xml:space="preserve">Tintas, pinturas y diluyentes </t>
  </si>
  <si>
    <t>2.01.99</t>
  </si>
  <si>
    <t>2.02</t>
  </si>
  <si>
    <t xml:space="preserve">ALIMENTOS Y PRODUCTOS AGROPECUARIOS </t>
  </si>
  <si>
    <t>2.02.01</t>
  </si>
  <si>
    <t>Productos pecuarios y otras especies</t>
  </si>
  <si>
    <t>2.02.02</t>
  </si>
  <si>
    <t>Productos agroforestales</t>
  </si>
  <si>
    <t>2.02.03</t>
  </si>
  <si>
    <t>Alimentos y bebidas</t>
  </si>
  <si>
    <t>2.02.04</t>
  </si>
  <si>
    <t>Alimentos para animales</t>
  </si>
  <si>
    <t>2.03</t>
  </si>
  <si>
    <t>MATERIALES Y PRODUCTOS DE USO EN LA CONSTRUCCIÓN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</si>
  <si>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</si>
  <si>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</si>
  <si>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</si>
  <si>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</si>
  <si>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</si>
  <si>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</si>
  <si>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</si>
  <si>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</si>
  <si>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</si>
  <si>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</si>
  <si>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</si>
  <si>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</si>
  <si>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</si>
  <si>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2.04</t>
  </si>
  <si>
    <t>HERRAMIENTAS, REPUESTOS Y ACCESORIOS</t>
  </si>
  <si>
    <t>2.04.01</t>
  </si>
  <si>
    <t>Herramientas e instrumentos</t>
  </si>
  <si>
    <t>2.04.02</t>
  </si>
  <si>
    <t>Repuestos y accesorios</t>
  </si>
  <si>
    <t>2.05</t>
  </si>
  <si>
    <t>BIENES PARA LA PRODUCCIÓN Y COMERCIALIZACIÓN</t>
  </si>
  <si>
    <t>2.05.01</t>
  </si>
  <si>
    <t>Materia prima</t>
  </si>
  <si>
    <t>2.05.02</t>
  </si>
  <si>
    <t>Productos terminados</t>
  </si>
  <si>
    <t>2.05.03</t>
  </si>
  <si>
    <t>Energía eléctrica</t>
  </si>
  <si>
    <t>2.05.99</t>
  </si>
  <si>
    <t>Otros bienes para la producción y comercialización</t>
  </si>
  <si>
    <t>2.99</t>
  </si>
  <si>
    <t>ÚTILES, MATERIALES Y SUMINISTROS DIVERSOS</t>
  </si>
  <si>
    <t>2.99.01</t>
  </si>
  <si>
    <t>Útiles y materiales de oficina y cómputo</t>
  </si>
  <si>
    <t>2.99.02</t>
  </si>
  <si>
    <t>Útiles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</si>
  <si>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</si>
  <si>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</si>
  <si>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</si>
  <si>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</si>
  <si>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</si>
  <si>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</si>
  <si>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</si>
  <si>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</si>
  <si>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</si>
  <si>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</si>
  <si>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2.99.99</t>
  </si>
  <si>
    <t xml:space="preserve">INTERESES Y COMISIONES </t>
  </si>
  <si>
    <t>3.01</t>
  </si>
  <si>
    <t>INTERESES SOBRE TÍTULOS VALORES</t>
  </si>
  <si>
    <t>3.01.01</t>
  </si>
  <si>
    <t xml:space="preserve">Intereses sobre títulos valores internos de corto plazo </t>
  </si>
  <si>
    <t>3.01.02</t>
  </si>
  <si>
    <t>Intereses sobre títulos valores internos de largo plazo</t>
  </si>
  <si>
    <t>3.01.03</t>
  </si>
  <si>
    <t>Intereses sobre títulos valores del sector externo de corto plazo</t>
  </si>
  <si>
    <t>3.01.04</t>
  </si>
  <si>
    <t>Intereses sobre títulos valores del sector externo de largo plazo</t>
  </si>
  <si>
    <t>3.02</t>
  </si>
  <si>
    <t>INTERESES SOBRE PRÉSTAMOS</t>
  </si>
  <si>
    <t>3.02.01</t>
  </si>
  <si>
    <t xml:space="preserve">Intereses sobre préstamos del Gobierno Central </t>
  </si>
  <si>
    <t>3.02.02</t>
  </si>
  <si>
    <t>Intereses sobre préstamos de Órganos Desconcentrados</t>
  </si>
  <si>
    <t>3.02.03</t>
  </si>
  <si>
    <t>Intereses sobre préstamos de Instituciones Descentralizadas  no Empresariales</t>
  </si>
  <si>
    <t>3.02.04</t>
  </si>
  <si>
    <t>Intereses sobre préstamos de Gobiernos Locales</t>
  </si>
  <si>
    <t>3.02.05</t>
  </si>
  <si>
    <t>Intereses sobre préstamos de Empresas Públicas no Financieras</t>
  </si>
  <si>
    <t>3.02.06</t>
  </si>
  <si>
    <t xml:space="preserve">Intereses sobre préstamos de Instituciones Públicas Financieras   </t>
  </si>
  <si>
    <t>3.02.07</t>
  </si>
  <si>
    <t>Intereses sobre préstamos del Sector Privado</t>
  </si>
  <si>
    <t>3.02.08</t>
  </si>
  <si>
    <t>Intereses sobre préstamos del Sector Externo</t>
  </si>
  <si>
    <t>3.03</t>
  </si>
  <si>
    <t>INTERESES SOBRE OTRAS OBLIGACIONES</t>
  </si>
  <si>
    <t>3.03.01</t>
  </si>
  <si>
    <t>Intereses sobre depósitos bancarios a la vista</t>
  </si>
  <si>
    <t>3.03.99</t>
  </si>
  <si>
    <t>Otros intereses sobre otras obligaciones</t>
  </si>
  <si>
    <t>3.04</t>
  </si>
  <si>
    <t>COMISIONES Y OTROS GASTOS</t>
  </si>
  <si>
    <t>3.04.01</t>
  </si>
  <si>
    <t>Comisiones y otros gastos sobre títulos valores internos</t>
  </si>
  <si>
    <t>3.04.02</t>
  </si>
  <si>
    <t>Comisiones  y otros gastos sobre títulos valores del sector externo</t>
  </si>
  <si>
    <t>3.04.03</t>
  </si>
  <si>
    <t>Comisiones y otros gastos sobre préstamos internos</t>
  </si>
  <si>
    <t>3.04.04</t>
  </si>
  <si>
    <t>Comisiones y otros gastos sobre préstamos del sector externo</t>
  </si>
  <si>
    <t>3.04.05</t>
  </si>
  <si>
    <t>Diferencias por tipo de cambio</t>
  </si>
  <si>
    <t>ACTIVOS FINANCIEROS</t>
  </si>
  <si>
    <t>4.01</t>
  </si>
  <si>
    <t>PRÉSTAMOS</t>
  </si>
  <si>
    <t>4.01.01</t>
  </si>
  <si>
    <t>Préstamos al Gobierno Central</t>
  </si>
  <si>
    <t>4.01.02</t>
  </si>
  <si>
    <t>Préstamos a Órganos Desconcentrados</t>
  </si>
  <si>
    <t>4.01.03</t>
  </si>
  <si>
    <t>Préstamos a Instituciones Descentralizadas no  Empresariales</t>
  </si>
  <si>
    <t>4.01.04</t>
  </si>
  <si>
    <t>Préstamos a Gobiernos Locales</t>
  </si>
  <si>
    <t>4.01.05</t>
  </si>
  <si>
    <t>Préstamos a Empresas Públicas no Financieras</t>
  </si>
  <si>
    <t>4.01.06</t>
  </si>
  <si>
    <t>Préstamos a Instituciones Públicas Financieras</t>
  </si>
  <si>
    <t>4.01.07</t>
  </si>
  <si>
    <t>Préstamos al Sector Privado</t>
  </si>
  <si>
    <t>4.01.08</t>
  </si>
  <si>
    <t>Préstamos al  Sector Externo</t>
  </si>
  <si>
    <t>4.02</t>
  </si>
  <si>
    <t>ADQUISICIÓN DE VALORES</t>
  </si>
  <si>
    <t>4.02.01</t>
  </si>
  <si>
    <t>Adquisición de valores del Gobierno Central</t>
  </si>
  <si>
    <t>4.02.02</t>
  </si>
  <si>
    <t>Adquisición de valores de Órganos Desconcentrados</t>
  </si>
  <si>
    <t>4.02.03</t>
  </si>
  <si>
    <t>Adquisición de valores de Instituciones Descentralizadas no Empresariales</t>
  </si>
  <si>
    <t>4.02.04</t>
  </si>
  <si>
    <t>Adquisición de valores de Gobiernos Locales</t>
  </si>
  <si>
    <t>4.02.05</t>
  </si>
  <si>
    <t>Adquisición de valores de Empresas Públicas no Financieras</t>
  </si>
  <si>
    <t>4.02.06</t>
  </si>
  <si>
    <t xml:space="preserve">Adquisición de valores de Instituciones Públicas  Financieras </t>
  </si>
  <si>
    <t>4.02.07</t>
  </si>
  <si>
    <t>Adquisición de valores del Sector Privado</t>
  </si>
  <si>
    <t>4.02.08</t>
  </si>
  <si>
    <t>Adquisición de valores del Sector Externo</t>
  </si>
  <si>
    <t>4.99</t>
  </si>
  <si>
    <t>OTROS ACTIVOS FINANCIEROS</t>
  </si>
  <si>
    <t>4.99.01</t>
  </si>
  <si>
    <t>Aportes de Capital a Empresas</t>
  </si>
  <si>
    <t>4.99.99</t>
  </si>
  <si>
    <t>Otros activos financieros</t>
  </si>
  <si>
    <t>BIENES DURADEROS</t>
  </si>
  <si>
    <t>5.01</t>
  </si>
  <si>
    <t>MAQUINARIA, EQUIPO Y MOBILARIO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</si>
  <si>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</si>
  <si>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</si>
  <si>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</si>
  <si>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</si>
  <si>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</si>
  <si>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</si>
  <si>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</si>
  <si>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</si>
  <si>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</si>
  <si>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</si>
  <si>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</si>
  <si>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</si>
  <si>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</si>
  <si>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</si>
  <si>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</si>
  <si>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5.02</t>
  </si>
  <si>
    <t>CONSTRUCCIONES, ADICIONES Y MEJORAS</t>
  </si>
  <si>
    <t>5.02.01</t>
  </si>
  <si>
    <t>Edificios</t>
  </si>
  <si>
    <t>5.02.02</t>
  </si>
  <si>
    <t>Vías de comunicación terrestre</t>
  </si>
  <si>
    <t>5.02.03</t>
  </si>
  <si>
    <t>Vías férreas</t>
  </si>
  <si>
    <t>5.02.04</t>
  </si>
  <si>
    <t>Obras marítimas y fluviales</t>
  </si>
  <si>
    <t>5.02.05</t>
  </si>
  <si>
    <t>Aeropuertos</t>
  </si>
  <si>
    <t>5.02.06</t>
  </si>
  <si>
    <t>Obras Urbanísticas</t>
  </si>
  <si>
    <t>5.02.07</t>
  </si>
  <si>
    <t>Instalaciones</t>
  </si>
  <si>
    <t>5.02.99</t>
  </si>
  <si>
    <t>Otras construcciones adiciones y mejoras</t>
  </si>
  <si>
    <t>5.03</t>
  </si>
  <si>
    <t>BIENES PREEXISTENTES</t>
  </si>
  <si>
    <t>5.03.01</t>
  </si>
  <si>
    <t>Terrenos</t>
  </si>
  <si>
    <t>5.03.02</t>
  </si>
  <si>
    <t>Edificios preexistentes</t>
  </si>
  <si>
    <t>5.03.99</t>
  </si>
  <si>
    <t>Otras obras preexistentes</t>
  </si>
  <si>
    <t>5.99</t>
  </si>
  <si>
    <t>BIENES DURADEROS DIVERSOS</t>
  </si>
  <si>
    <t>5.99.01</t>
  </si>
  <si>
    <t>Semovientes</t>
  </si>
  <si>
    <t>5.99.02</t>
  </si>
  <si>
    <t>Piezas y obras de colección</t>
  </si>
  <si>
    <t>5.99.03</t>
  </si>
  <si>
    <t>Bienes intangibles</t>
  </si>
  <si>
    <t>5.99.99</t>
  </si>
  <si>
    <t>Otros bienes duraderos</t>
  </si>
  <si>
    <t>TRANSFERENCIAS CORRIENTES</t>
  </si>
  <si>
    <t>6.01</t>
  </si>
  <si>
    <t>TRANSFERENCIAS CORRIENTES AL SECTOR PÚBLICO</t>
  </si>
  <si>
    <t>6.01.01</t>
  </si>
  <si>
    <t>Transferencias corrientes al Gobierno Central</t>
  </si>
  <si>
    <t>6.01.02</t>
  </si>
  <si>
    <t>Transferencias corrientes a Órganos Desconcentrados</t>
  </si>
  <si>
    <t>6.01.03</t>
  </si>
  <si>
    <t>Transferencias corrientes a Instituciones Descentralizadas no  Empresariales</t>
  </si>
  <si>
    <t>6.01.04</t>
  </si>
  <si>
    <t>Transferencias corrientes a Gobiernos Locales</t>
  </si>
  <si>
    <t>6.01.05</t>
  </si>
  <si>
    <t>Transferencias corrientes a Empresas Públicas no Financieras</t>
  </si>
  <si>
    <t>6.01.06</t>
  </si>
  <si>
    <t xml:space="preserve">Transferencias corrientes a Instituciones Públicas Financieras </t>
  </si>
  <si>
    <t>6.01.07</t>
  </si>
  <si>
    <t>Dividendos</t>
  </si>
  <si>
    <t>6.01.08</t>
  </si>
  <si>
    <t>Fondos en fideicomiso para gasto corriente</t>
  </si>
  <si>
    <t>6.01.09</t>
  </si>
  <si>
    <t>6.02</t>
  </si>
  <si>
    <t>TRANSFERENCIAS CORRIENTES A PERSONAS</t>
  </si>
  <si>
    <t>6.02.01</t>
  </si>
  <si>
    <t>Becas a funcionarios</t>
  </si>
  <si>
    <t>6.02.02</t>
  </si>
  <si>
    <t>Becas a terceras personas</t>
  </si>
  <si>
    <t>6.02.03</t>
  </si>
  <si>
    <t xml:space="preserve">Ayudas a funcionarios </t>
  </si>
  <si>
    <t>6.02.99</t>
  </si>
  <si>
    <t>Otras transferencias a personas</t>
  </si>
  <si>
    <t>6.03</t>
  </si>
  <si>
    <t xml:space="preserve">PRESTACIONES </t>
  </si>
  <si>
    <t>6.03.01</t>
  </si>
  <si>
    <t>Prestaciones legales</t>
  </si>
  <si>
    <t>6.03.02</t>
  </si>
  <si>
    <t xml:space="preserve">Pensiones y jubilaciones contributivas </t>
  </si>
  <si>
    <t>6.03.03</t>
  </si>
  <si>
    <t xml:space="preserve">Pensiones   no contributivas </t>
  </si>
  <si>
    <t>6.03.04</t>
  </si>
  <si>
    <t>6.03.05</t>
  </si>
  <si>
    <t>Cuota patronal de pensiones y jubilaciones, contributivas y no contributivas</t>
  </si>
  <si>
    <t>6.03.99</t>
  </si>
  <si>
    <t>6.04</t>
  </si>
  <si>
    <t>TRANSFERENCIAS CORRIENTES A ENTIDADES PRIVADAS SIN FINES DE LUCRO</t>
  </si>
  <si>
    <t>6.04.01</t>
  </si>
  <si>
    <t>Transferencias corrientes a asociaciones</t>
  </si>
  <si>
    <t>6.04.02</t>
  </si>
  <si>
    <t xml:space="preserve">Transferencias corrientes a fundaciones          </t>
  </si>
  <si>
    <t>6.04.03</t>
  </si>
  <si>
    <t>Transferencias corrientes a cooperativas</t>
  </si>
  <si>
    <t>6.04.04</t>
  </si>
  <si>
    <t>Transferencias corrientes a otras entidades privadas sin fines de lucro</t>
  </si>
  <si>
    <t>6.05</t>
  </si>
  <si>
    <t xml:space="preserve">TRANSFERENCIAS CORRIENTES A EMPRESAS PRIVADAS </t>
  </si>
  <si>
    <t>6.05.01</t>
  </si>
  <si>
    <t>Transferencias corrientes a empresas privadas</t>
  </si>
  <si>
    <t>6.06</t>
  </si>
  <si>
    <t>OTRAS TRANSFERENCIAS CORRIENTES AL SECTOR PRIVADO</t>
  </si>
  <si>
    <t>6.06.01</t>
  </si>
  <si>
    <t>Indemnizaciones</t>
  </si>
  <si>
    <t>6.06.02</t>
  </si>
  <si>
    <t>Reintegros o devoluciones</t>
  </si>
  <si>
    <t>6.07</t>
  </si>
  <si>
    <t>TRANSFERENCIAS CORRIENTES AL SECTOR EXTERNO</t>
  </si>
  <si>
    <t>6.07.01</t>
  </si>
  <si>
    <t>Transferencias corrientes a organismos internacionales</t>
  </si>
  <si>
    <t>6.07.02</t>
  </si>
  <si>
    <t xml:space="preserve">Otras transferencias corrientes al sector externo </t>
  </si>
  <si>
    <t>Código</t>
  </si>
  <si>
    <t>Descripción</t>
  </si>
  <si>
    <t>¢</t>
  </si>
  <si>
    <t>(1)</t>
  </si>
  <si>
    <t>(2)</t>
  </si>
  <si>
    <t>(3)</t>
  </si>
  <si>
    <t>Incrementos</t>
  </si>
  <si>
    <t>Total</t>
  </si>
  <si>
    <t>Base</t>
  </si>
  <si>
    <t>(4)</t>
  </si>
  <si>
    <t>(5)</t>
  </si>
  <si>
    <t>(6)</t>
  </si>
  <si>
    <t>(7)</t>
  </si>
  <si>
    <t>(8)</t>
  </si>
  <si>
    <t>(9)</t>
  </si>
  <si>
    <t>(10)</t>
  </si>
  <si>
    <t xml:space="preserve">             Detalle de las Transferencias</t>
  </si>
  <si>
    <t xml:space="preserve">             por Institución Privada</t>
  </si>
  <si>
    <t>Nombre de la Institución:</t>
  </si>
  <si>
    <t>Domicilio Legal:</t>
  </si>
  <si>
    <t>Cédula Jurídica:</t>
  </si>
  <si>
    <t>Monto:</t>
  </si>
  <si>
    <t>Objetivos Generales del Programa o Proyecto:</t>
  </si>
  <si>
    <t xml:space="preserve">                      Fórmula:    12-1</t>
  </si>
  <si>
    <t xml:space="preserve">                      Detalle del Gasto Solicitado para </t>
  </si>
  <si>
    <t xml:space="preserve">                      el Servicio de la Deuda Interna</t>
  </si>
  <si>
    <t>BONIFICADA (   )      TÍTULOS DE PROPIEDAD (   )     REFUNDICIÓN (  )    COMISIONES Y DIFERENCIAL (  )</t>
  </si>
  <si>
    <t>CONCEPTO
(1)</t>
  </si>
  <si>
    <t>TOTAL
(4)</t>
  </si>
  <si>
    <t>TOTAL GENERAL</t>
  </si>
  <si>
    <t>Tìtulo Presupuestario:</t>
  </si>
  <si>
    <t xml:space="preserve">   Fórmula:    2</t>
  </si>
  <si>
    <t xml:space="preserve">   Estructura Programática</t>
  </si>
  <si>
    <t xml:space="preserve">   Institucional.</t>
  </si>
  <si>
    <t>o subprograma</t>
  </si>
  <si>
    <t>Actividad</t>
  </si>
  <si>
    <t>Ponderación</t>
  </si>
  <si>
    <t>Unidad Ejecutora</t>
  </si>
  <si>
    <t xml:space="preserve">   del Sector Público.</t>
  </si>
  <si>
    <t>Gasto</t>
  </si>
  <si>
    <t>Transferencia Solicitada</t>
  </si>
  <si>
    <t>Objeto</t>
  </si>
  <si>
    <t>Cédula</t>
  </si>
  <si>
    <t>Legal</t>
  </si>
  <si>
    <t>Gastos</t>
  </si>
  <si>
    <t>Jurídica</t>
  </si>
  <si>
    <t>Actual</t>
  </si>
  <si>
    <t>Previsión</t>
  </si>
  <si>
    <t>Varios</t>
  </si>
  <si>
    <t>Fórmula:    11-7</t>
  </si>
  <si>
    <t>Detalle del Gasto Solicitado para Oficinas</t>
  </si>
  <si>
    <t>y Misiones del Servicio Exterior.</t>
  </si>
  <si>
    <t>Tipo de Cambio Proyectado:</t>
  </si>
  <si>
    <t>Monto</t>
  </si>
  <si>
    <t>Solicitado</t>
  </si>
  <si>
    <t xml:space="preserve">Código </t>
  </si>
  <si>
    <t>Mensual</t>
  </si>
  <si>
    <t>Cuota Mensual</t>
  </si>
  <si>
    <t>Anual</t>
  </si>
  <si>
    <t>en Dólares</t>
  </si>
  <si>
    <t>Dólares</t>
  </si>
  <si>
    <t>Colones</t>
  </si>
  <si>
    <t xml:space="preserve">  Fórmula:   9</t>
  </si>
  <si>
    <t xml:space="preserve">  Detalle de Obras por</t>
  </si>
  <si>
    <t xml:space="preserve">  Proyectos de Inversión</t>
  </si>
  <si>
    <t>Código y Descripción del Proyecto:</t>
  </si>
  <si>
    <t>Calendario</t>
  </si>
  <si>
    <t>Trimestre</t>
  </si>
  <si>
    <t>Descripción de la Obra</t>
  </si>
  <si>
    <t>Costo</t>
  </si>
  <si>
    <t>de Ejecución</t>
  </si>
  <si>
    <t>Unidad</t>
  </si>
  <si>
    <t>Meta</t>
  </si>
  <si>
    <t>Obra</t>
  </si>
  <si>
    <t>Inicio</t>
  </si>
  <si>
    <t>Final</t>
  </si>
  <si>
    <t>de</t>
  </si>
  <si>
    <t>I</t>
  </si>
  <si>
    <t>II</t>
  </si>
  <si>
    <t>III</t>
  </si>
  <si>
    <t>IV</t>
  </si>
  <si>
    <t>mes/ año</t>
  </si>
  <si>
    <t>Medida</t>
  </si>
  <si>
    <t>(11)</t>
  </si>
  <si>
    <t>Organismo</t>
  </si>
  <si>
    <t>Tipo</t>
  </si>
  <si>
    <t>Misión:</t>
  </si>
  <si>
    <t xml:space="preserve">             Fórmula:    12</t>
  </si>
  <si>
    <t xml:space="preserve">             Detalle del Gasto Solicitado para</t>
  </si>
  <si>
    <t xml:space="preserve">             el Servicio de la Deuda Externa.</t>
  </si>
  <si>
    <t>Tipo de Deuda:                          (    ) Multilateral.                 (    ) Bilateral.               (    ) Otros.</t>
  </si>
  <si>
    <t>Saldo</t>
  </si>
  <si>
    <t>Tasa de</t>
  </si>
  <si>
    <t>Fecha del</t>
  </si>
  <si>
    <t>Plazo</t>
  </si>
  <si>
    <t>Tipo de</t>
  </si>
  <si>
    <t>Amorti-</t>
  </si>
  <si>
    <t>Intereses</t>
  </si>
  <si>
    <t>Crédito</t>
  </si>
  <si>
    <t>Préstamo</t>
  </si>
  <si>
    <t>Interés</t>
  </si>
  <si>
    <t>Cambio</t>
  </si>
  <si>
    <t>zación</t>
  </si>
  <si>
    <t>(12)</t>
  </si>
  <si>
    <t>N° de</t>
  </si>
  <si>
    <t>Código del Programa o Subprograma</t>
  </si>
  <si>
    <t xml:space="preserve">Nombre del Proyecto a Financiar: </t>
  </si>
  <si>
    <t>Responsable y Cargo que desempeña :</t>
  </si>
  <si>
    <t xml:space="preserve">Código y Descripción del Programa o Subprograma Presupuestario: </t>
  </si>
  <si>
    <t>Uso exclusivo del Ministerio de Relaciones Exteriores.</t>
  </si>
  <si>
    <t>Este formulario debe ser remitido conjuntamente con el Anteproyecto de Presupuesto en formato excel.</t>
  </si>
  <si>
    <t>Código o número
de la actividad</t>
  </si>
  <si>
    <t xml:space="preserve">Descripción del Objeto de Gasto </t>
  </si>
  <si>
    <t xml:space="preserve">                                                                      Detalle del monto solicitado por  Programa, Subprograma o Proyecto </t>
  </si>
  <si>
    <t xml:space="preserve">                                          Detalle del monto solicitado por Programa, Subprograma o Proyecto</t>
  </si>
  <si>
    <t xml:space="preserve">                                       Detalle del monto solicitado por Programa, Subprograma o Proyecto </t>
  </si>
  <si>
    <t>0.01</t>
  </si>
  <si>
    <t>Impuestos por transferir</t>
  </si>
  <si>
    <t xml:space="preserve">Decimotercer mes de pensiones y  jubilaciones </t>
  </si>
  <si>
    <t xml:space="preserve">                                       por Objeto de Gasto</t>
  </si>
  <si>
    <t xml:space="preserve">                                                                      por Objeto de Gasto</t>
  </si>
  <si>
    <t xml:space="preserve">                                          por Objeto de Gasto</t>
  </si>
  <si>
    <t xml:space="preserve">             Fórmula:    11-3</t>
  </si>
  <si>
    <t>MONTO AMORTIZACIÓN
(2 )</t>
  </si>
  <si>
    <t>MONTO INTERESES
(3 )</t>
  </si>
  <si>
    <t>Código Objeto Gasto</t>
  </si>
  <si>
    <t>(Ubicación Geográfica)</t>
  </si>
  <si>
    <t>Número</t>
  </si>
  <si>
    <t>Usuario</t>
  </si>
  <si>
    <t>Objetivos Estratégicos del Programa:</t>
  </si>
  <si>
    <t>Indicadores de Resultado y Gestión:</t>
  </si>
  <si>
    <t>Indicadores</t>
  </si>
  <si>
    <t>Metas</t>
  </si>
  <si>
    <t>Productos Finales  (Programáticos)</t>
  </si>
  <si>
    <t xml:space="preserve">Información General del Programa                                   </t>
  </si>
  <si>
    <t>Objetivo Estratégico Institucional:</t>
  </si>
  <si>
    <t>Fuente de Datos</t>
  </si>
  <si>
    <t xml:space="preserve">Otras prestaciones </t>
  </si>
  <si>
    <t>Programa</t>
  </si>
  <si>
    <t xml:space="preserve">   Transferencias a Instituciones</t>
  </si>
  <si>
    <t>Institución Destinataria</t>
  </si>
  <si>
    <t>Remuneraciones</t>
  </si>
  <si>
    <t>Mantenimiento de edificios, locales y terrenos</t>
  </si>
  <si>
    <r>
      <t>Otros materiales y productos de uso en la construcción</t>
    </r>
    <r>
      <rPr>
        <sz val="9"/>
        <color indexed="10"/>
        <rFont val="Arial"/>
        <family val="2"/>
      </rPr>
      <t xml:space="preserve"> </t>
    </r>
    <r>
      <rPr>
        <sz val="9"/>
        <rFont val="Arial"/>
        <family val="2"/>
      </rPr>
      <t>y mantenimiento</t>
    </r>
  </si>
  <si>
    <t>Otros útiles, materiales y suministros diversos</t>
  </si>
  <si>
    <t>Otros productos químicos y conexos</t>
  </si>
  <si>
    <t>Maquinaria, equipo y mobiliario diverso</t>
  </si>
  <si>
    <r>
      <t xml:space="preserve">o Subprograma Presupuestario </t>
    </r>
    <r>
      <rPr>
        <b/>
        <sz val="9"/>
        <color indexed="12"/>
        <rFont val="Arial"/>
        <family val="2"/>
      </rPr>
      <t xml:space="preserve">1/  </t>
    </r>
  </si>
  <si>
    <t>Fórmula:   7</t>
  </si>
  <si>
    <t xml:space="preserve">                                                                      Fórmula:    8-1</t>
  </si>
  <si>
    <t xml:space="preserve">                                          Fórmula:    8-2</t>
  </si>
  <si>
    <t xml:space="preserve">                                       Fórmula:    8-3</t>
  </si>
  <si>
    <t xml:space="preserve">                                       Fórmula:   8-4</t>
  </si>
  <si>
    <t xml:space="preserve">                                       Fórmula:   8-5</t>
  </si>
  <si>
    <t xml:space="preserve">   Fórmula:    9</t>
  </si>
  <si>
    <t>Título Presupuestario : 214-781- Procuraduría General de la República</t>
  </si>
  <si>
    <t>Procuraduría General de la República</t>
  </si>
  <si>
    <t>Representación judicial del Estado</t>
  </si>
  <si>
    <t>Información jurídica</t>
  </si>
  <si>
    <t>Título Presupuestario:  214 - Ministerio de Justicia</t>
  </si>
  <si>
    <t>Código y Descripción del Programa o Subprograma Presupuestario:  781 - Procuraduría General de la República</t>
  </si>
  <si>
    <r>
      <t xml:space="preserve">Unidad Ejecutora </t>
    </r>
    <r>
      <rPr>
        <b/>
        <vertAlign val="superscript"/>
        <sz val="9"/>
        <rFont val="Arial"/>
        <family val="2"/>
      </rPr>
      <t>1/</t>
    </r>
    <r>
      <rPr>
        <b/>
        <sz val="9"/>
        <rFont val="Arial"/>
        <family val="2"/>
      </rPr>
      <t>: Procuraduría General de la República</t>
    </r>
  </si>
  <si>
    <t>P.01</t>
  </si>
  <si>
    <t>P.02</t>
  </si>
  <si>
    <t>P.03</t>
  </si>
  <si>
    <t>Unidad Ejecutora:  Procuraduría General de la República</t>
  </si>
  <si>
    <t>Fuente de Financiamiento:              (  X ) Corriente.           (    )  Capital.            (    ) Financiamiento</t>
  </si>
  <si>
    <t>Caja Costarricense del Seguro Social</t>
  </si>
  <si>
    <t>4-000-0421-47</t>
  </si>
  <si>
    <t>Contribución estatal</t>
  </si>
  <si>
    <t>Gestión</t>
  </si>
  <si>
    <t>Sistema de Información Gerencial</t>
  </si>
  <si>
    <t>Solicitud de Gasto
-Dentro del Limite-
¢</t>
  </si>
  <si>
    <t>Solicitud de Gasto
-Extralimite-
¢</t>
  </si>
  <si>
    <t>Fórmula:   5</t>
  </si>
  <si>
    <t xml:space="preserve">Resumen del gasto solicitado por  </t>
  </si>
  <si>
    <t>partida presupuestaria en el nivel</t>
  </si>
  <si>
    <t>Institucional.</t>
  </si>
  <si>
    <t>Código Fuente de Financiamiento</t>
  </si>
  <si>
    <t>Fuente de Financiamiento</t>
  </si>
  <si>
    <t>Partida</t>
  </si>
  <si>
    <t>Monto Solicitado</t>
  </si>
  <si>
    <t>001</t>
  </si>
  <si>
    <t>Gastos corrientes</t>
  </si>
  <si>
    <t>280</t>
  </si>
  <si>
    <t>Gastos de capital</t>
  </si>
  <si>
    <t>Total General</t>
  </si>
  <si>
    <t>Consultiva técnica-jurídica de la Administración Pública</t>
  </si>
  <si>
    <t>Asesora de la Sala Constitucional</t>
  </si>
  <si>
    <t>Representación notarial del Estado</t>
  </si>
  <si>
    <t>Límite</t>
  </si>
  <si>
    <t>Extra Límite</t>
  </si>
  <si>
    <t>Productos</t>
  </si>
  <si>
    <t>Proporción</t>
  </si>
  <si>
    <t>Presupuesto</t>
  </si>
  <si>
    <t>F.F. 001</t>
  </si>
  <si>
    <t>F.F. 280</t>
  </si>
  <si>
    <t>Consultiva</t>
  </si>
  <si>
    <t>Presupuesto total</t>
  </si>
  <si>
    <t>Atención de consultas jurídicas</t>
  </si>
  <si>
    <t>Poderes del Estado, Administración Pública, los (as)  habitantes del País</t>
  </si>
  <si>
    <t>Representación del Estado</t>
  </si>
  <si>
    <t>Disminuir los montos demandados por ejecución de sentencias por recursos de ampro en el que el Estado es condenado.</t>
  </si>
  <si>
    <t>Registros de la Dirección de Desarrollo Institucional y del departamento de Informática</t>
  </si>
  <si>
    <t>O.02</t>
  </si>
  <si>
    <t>Resultado intermedio</t>
  </si>
  <si>
    <t>Porcentaje de pagos evitados al estado en la ejecución de sentencias por recursos de amparo respecto a los montos demandados.</t>
  </si>
  <si>
    <t>Somos el órgano superior consultivo técnico-jurídico de la Administración Pública; representante judicial del Estado; asesoramos a la Sala Constitucional; Notario del Estado; y facilitador de información jurídica a la sociedad. Actuamos con especial tutela en materia ambiental y de la ética pública, mediante el trámite de denuncias. Asesoramos a la Administración Pública mediante la atención de consultas, asumimos los juicios en donde el Estado es demando y demandante, elaboramos informes a la Sala Constitucional en las acciones de inconstitucionalidad, preparamos las escrituras y certificaciones de interés de la administración pública, ofrecemos un sistema de información para el servicio de la ciudadanía, con  los dictámenes, pronunciamientos  y la normativa vigente.</t>
  </si>
  <si>
    <t>Porcentaje de disminución de consultas acumuladas resueltas de periodos anteriores (EFICACIA)</t>
  </si>
  <si>
    <t>P.03.01</t>
  </si>
  <si>
    <t>Etapas ejecutadas del nuevo Sistema Costarricense de Informaación Jurídica (diagnóstico, rediseño e implementación módulo externo, rediseño e implementación  módulointerno y evaluación ambos módulos) (EFICIENCIA)</t>
  </si>
  <si>
    <t>P.03.02</t>
  </si>
  <si>
    <t>Etapas ejecutadas Proyecto Digitalización de expedientes judiciales. (EFICIENCIA)</t>
  </si>
  <si>
    <t>Solicitud de Gasto
Extralimite
¢</t>
  </si>
  <si>
    <t>Total
¢</t>
  </si>
  <si>
    <t>Solicitud de Gasto
Límite
¢</t>
  </si>
  <si>
    <t xml:space="preserve">   EXTRA LÏMITE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</si>
</sst>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);\(0\)"/>
  </numFmts>
  <fonts count="16" x14ac:knownFonts="1">
    <font>
      <sz val="10"/>
      <name val="Arial"/>
    </font>
    <font>
      <sz val="10"/>
      <name val="Arial"/>
      <family val="2"/>
    </font>
    <font>
      <b/>
      <sz val="9"/>
      <color indexed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i/>
      <sz val="8"/>
      <name val="Garamond"/>
      <family val="1"/>
    </font>
    <font>
      <b/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6" fillId="0" borderId="0" xfId="0" applyFont="1"/>
    <xf numFmtId="0" fontId="2" fillId="0" borderId="0" xfId="0" applyFont="1"/>
    <xf numFmtId="0" fontId="0" fillId="0" borderId="2" xfId="0" applyBorder="1"/>
    <xf numFmtId="0" fontId="0" fillId="0" borderId="0" xfId="0" applyBorder="1"/>
    <xf numFmtId="0" fontId="7" fillId="0" borderId="0" xfId="0" applyFont="1" applyBorder="1"/>
    <xf numFmtId="0" fontId="9" fillId="0" borderId="0" xfId="0" applyFont="1"/>
    <xf numFmtId="0" fontId="8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0" fillId="0" borderId="0" xfId="0" applyFont="1"/>
    <xf numFmtId="0" fontId="8" fillId="0" borderId="13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10" xfId="0" applyFont="1" applyBorder="1"/>
    <xf numFmtId="0" fontId="8" fillId="0" borderId="3" xfId="0" applyFont="1" applyBorder="1"/>
    <xf numFmtId="0" fontId="8" fillId="0" borderId="6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1" fontId="9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8" fillId="0" borderId="14" xfId="0" applyFont="1" applyBorder="1"/>
    <xf numFmtId="0" fontId="8" fillId="0" borderId="15" xfId="0" applyFont="1" applyBorder="1"/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3" fontId="8" fillId="0" borderId="1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 vertical="top" wrapText="1"/>
    </xf>
    <xf numFmtId="165" fontId="9" fillId="0" borderId="8" xfId="0" applyNumberFormat="1" applyFont="1" applyBorder="1" applyAlignment="1">
      <alignment horizontal="center"/>
    </xf>
    <xf numFmtId="164" fontId="8" fillId="0" borderId="1" xfId="1" applyFont="1" applyBorder="1"/>
    <xf numFmtId="0" fontId="9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164" fontId="8" fillId="0" borderId="16" xfId="1" applyFont="1" applyBorder="1"/>
    <xf numFmtId="165" fontId="9" fillId="0" borderId="15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center" wrapText="1"/>
    </xf>
    <xf numFmtId="165" fontId="9" fillId="0" borderId="14" xfId="0" applyNumberFormat="1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/>
    </xf>
    <xf numFmtId="0" fontId="9" fillId="0" borderId="1" xfId="0" applyFont="1" applyFill="1" applyBorder="1"/>
    <xf numFmtId="0" fontId="8" fillId="0" borderId="1" xfId="0" applyFont="1" applyFill="1" applyBorder="1"/>
    <xf numFmtId="0" fontId="5" fillId="0" borderId="1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/>
    <xf numFmtId="164" fontId="8" fillId="0" borderId="14" xfId="1" applyFont="1" applyBorder="1"/>
    <xf numFmtId="0" fontId="9" fillId="0" borderId="1" xfId="0" applyFont="1" applyBorder="1"/>
    <xf numFmtId="0" fontId="9" fillId="0" borderId="15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9" fillId="0" borderId="0" xfId="0" applyFont="1" applyBorder="1"/>
    <xf numFmtId="0" fontId="8" fillId="0" borderId="1" xfId="0" applyFont="1" applyBorder="1" applyAlignment="1">
      <alignment horizontal="center" wrapText="1"/>
    </xf>
    <xf numFmtId="0" fontId="8" fillId="0" borderId="15" xfId="0" applyFont="1" applyBorder="1" applyAlignment="1">
      <alignment horizontal="left"/>
    </xf>
    <xf numFmtId="0" fontId="0" fillId="0" borderId="7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6" xfId="0" applyBorder="1"/>
    <xf numFmtId="0" fontId="0" fillId="0" borderId="14" xfId="0" applyBorder="1"/>
    <xf numFmtId="0" fontId="8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8" fillId="0" borderId="1" xfId="0" applyNumberFormat="1" applyFont="1" applyBorder="1"/>
    <xf numFmtId="0" fontId="0" fillId="0" borderId="6" xfId="0" applyBorder="1"/>
    <xf numFmtId="0" fontId="9" fillId="0" borderId="0" xfId="0" applyFont="1" applyAlignment="1"/>
    <xf numFmtId="3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164" fontId="9" fillId="0" borderId="1" xfId="1" applyFont="1" applyBorder="1"/>
    <xf numFmtId="164" fontId="9" fillId="0" borderId="16" xfId="1" applyFont="1" applyBorder="1"/>
    <xf numFmtId="0" fontId="15" fillId="0" borderId="0" xfId="0" applyFont="1"/>
    <xf numFmtId="0" fontId="3" fillId="0" borderId="0" xfId="0" applyFont="1"/>
    <xf numFmtId="49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164" fontId="8" fillId="0" borderId="0" xfId="0" applyNumberFormat="1" applyFont="1"/>
    <xf numFmtId="164" fontId="0" fillId="0" borderId="0" xfId="0" applyNumberFormat="1"/>
    <xf numFmtId="4" fontId="8" fillId="0" borderId="1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7" xfId="0" applyFont="1" applyBorder="1"/>
    <xf numFmtId="9" fontId="8" fillId="0" borderId="26" xfId="0" applyNumberFormat="1" applyFont="1" applyBorder="1"/>
    <xf numFmtId="164" fontId="0" fillId="0" borderId="26" xfId="1" applyFont="1" applyBorder="1"/>
    <xf numFmtId="164" fontId="0" fillId="0" borderId="27" xfId="1" applyFont="1" applyBorder="1"/>
    <xf numFmtId="0" fontId="8" fillId="0" borderId="28" xfId="0" applyFont="1" applyBorder="1"/>
    <xf numFmtId="9" fontId="8" fillId="0" borderId="7" xfId="0" applyNumberFormat="1" applyFont="1" applyBorder="1"/>
    <xf numFmtId="164" fontId="0" fillId="0" borderId="7" xfId="1" applyFont="1" applyBorder="1"/>
    <xf numFmtId="164" fontId="0" fillId="0" borderId="29" xfId="1" applyFont="1" applyBorder="1"/>
    <xf numFmtId="0" fontId="8" fillId="0" borderId="30" xfId="0" applyFont="1" applyBorder="1"/>
    <xf numFmtId="9" fontId="8" fillId="0" borderId="31" xfId="0" applyNumberFormat="1" applyFont="1" applyBorder="1"/>
    <xf numFmtId="164" fontId="0" fillId="0" borderId="31" xfId="1" applyFont="1" applyBorder="1"/>
    <xf numFmtId="164" fontId="0" fillId="0" borderId="32" xfId="1" applyFont="1" applyBorder="1"/>
    <xf numFmtId="4" fontId="0" fillId="0" borderId="0" xfId="0" applyNumberFormat="1"/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justify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9" fillId="0" borderId="1" xfId="1" applyFont="1" applyFill="1" applyBorder="1"/>
    <xf numFmtId="164" fontId="8" fillId="0" borderId="1" xfId="1" applyFont="1" applyFill="1" applyBorder="1"/>
    <xf numFmtId="164" fontId="8" fillId="0" borderId="16" xfId="1" applyFont="1" applyFill="1" applyBorder="1"/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/>
    <xf numFmtId="164" fontId="0" fillId="0" borderId="0" xfId="1" applyFont="1"/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8" fillId="2" borderId="13" xfId="0" applyFont="1" applyFill="1" applyBorder="1"/>
    <xf numFmtId="0" fontId="9" fillId="2" borderId="3" xfId="0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/>
    </xf>
    <xf numFmtId="164" fontId="9" fillId="2" borderId="1" xfId="1" applyFont="1" applyFill="1" applyBorder="1"/>
    <xf numFmtId="164" fontId="8" fillId="2" borderId="1" xfId="1" applyFont="1" applyFill="1" applyBorder="1"/>
    <xf numFmtId="0" fontId="0" fillId="2" borderId="0" xfId="0" applyFill="1"/>
    <xf numFmtId="0" fontId="8" fillId="3" borderId="0" xfId="0" applyFont="1" applyFill="1"/>
    <xf numFmtId="0" fontId="2" fillId="3" borderId="0" xfId="0" applyFont="1" applyFill="1" applyBorder="1" applyAlignment="1">
      <alignment horizontal="center"/>
    </xf>
    <xf numFmtId="0" fontId="9" fillId="3" borderId="0" xfId="0" applyFont="1" applyFill="1"/>
    <xf numFmtId="0" fontId="9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164" fontId="9" fillId="2" borderId="16" xfId="1" applyFont="1" applyFill="1" applyBorder="1"/>
    <xf numFmtId="164" fontId="8" fillId="2" borderId="16" xfId="1" applyFont="1" applyFill="1" applyBorder="1"/>
    <xf numFmtId="0" fontId="2" fillId="2" borderId="0" xfId="0" applyFont="1" applyFill="1" applyBorder="1" applyAlignment="1">
      <alignment horizontal="left"/>
    </xf>
    <xf numFmtId="165" fontId="9" fillId="2" borderId="11" xfId="0" applyNumberFormat="1" applyFont="1" applyFill="1" applyBorder="1" applyAlignment="1">
      <alignment horizontal="center"/>
    </xf>
    <xf numFmtId="0" fontId="8" fillId="2" borderId="1" xfId="0" applyFont="1" applyFill="1" applyBorder="1"/>
    <xf numFmtId="164" fontId="8" fillId="2" borderId="14" xfId="1" applyFont="1" applyFill="1" applyBorder="1"/>
    <xf numFmtId="0" fontId="9" fillId="2" borderId="10" xfId="0" applyFont="1" applyFill="1" applyBorder="1" applyAlignment="1">
      <alignment horizontal="center"/>
    </xf>
    <xf numFmtId="0" fontId="9" fillId="2" borderId="1" xfId="0" applyFont="1" applyFill="1" applyBorder="1"/>
    <xf numFmtId="0" fontId="8" fillId="0" borderId="0" xfId="0" applyFont="1" applyFill="1"/>
    <xf numFmtId="0" fontId="9" fillId="0" borderId="0" xfId="0" applyFont="1" applyFill="1"/>
    <xf numFmtId="0" fontId="8" fillId="0" borderId="13" xfId="0" applyFont="1" applyFill="1" applyBorder="1"/>
    <xf numFmtId="0" fontId="9" fillId="0" borderId="3" xfId="0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49" fontId="9" fillId="2" borderId="8" xfId="0" applyNumberFormat="1" applyFont="1" applyFill="1" applyBorder="1" applyAlignment="1">
      <alignment horizontal="center"/>
    </xf>
    <xf numFmtId="4" fontId="8" fillId="2" borderId="1" xfId="0" applyNumberFormat="1" applyFont="1" applyFill="1" applyBorder="1"/>
    <xf numFmtId="164" fontId="8" fillId="2" borderId="0" xfId="0" applyNumberFormat="1" applyFont="1" applyFill="1"/>
    <xf numFmtId="0" fontId="9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49" fontId="9" fillId="0" borderId="8" xfId="0" applyNumberFormat="1" applyFont="1" applyFill="1" applyBorder="1" applyAlignment="1">
      <alignment horizontal="center"/>
    </xf>
    <xf numFmtId="164" fontId="3" fillId="0" borderId="0" xfId="0" applyNumberFormat="1" applyFont="1"/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8" fillId="0" borderId="5" xfId="0" applyNumberFormat="1" applyFont="1" applyFill="1" applyBorder="1" applyAlignment="1">
      <alignment horizontal="justify" vertical="center" wrapText="1"/>
    </xf>
    <xf numFmtId="0" fontId="8" fillId="0" borderId="12" xfId="0" applyNumberFormat="1" applyFont="1" applyFill="1" applyBorder="1" applyAlignment="1">
      <alignment horizontal="justify" vertical="center" wrapText="1"/>
    </xf>
    <xf numFmtId="0" fontId="8" fillId="0" borderId="4" xfId="0" applyNumberFormat="1" applyFont="1" applyFill="1" applyBorder="1" applyAlignment="1">
      <alignment horizontal="justify" vertical="center" wrapText="1"/>
    </xf>
    <xf numFmtId="0" fontId="8" fillId="0" borderId="7" xfId="0" applyNumberFormat="1" applyFont="1" applyFill="1" applyBorder="1" applyAlignment="1">
      <alignment horizontal="justify" vertical="center" wrapText="1"/>
    </xf>
    <xf numFmtId="0" fontId="8" fillId="0" borderId="0" xfId="0" applyNumberFormat="1" applyFont="1" applyFill="1" applyBorder="1" applyAlignment="1">
      <alignment horizontal="justify" vertical="center" wrapText="1"/>
    </xf>
    <xf numFmtId="0" fontId="8" fillId="0" borderId="10" xfId="0" applyNumberFormat="1" applyFont="1" applyFill="1" applyBorder="1" applyAlignment="1">
      <alignment horizontal="justify" vertical="center" wrapText="1"/>
    </xf>
    <xf numFmtId="0" fontId="8" fillId="0" borderId="9" xfId="0" applyNumberFormat="1" applyFont="1" applyFill="1" applyBorder="1" applyAlignment="1">
      <alignment horizontal="justify" vertical="center" wrapText="1"/>
    </xf>
    <xf numFmtId="0" fontId="8" fillId="0" borderId="2" xfId="0" applyNumberFormat="1" applyFont="1" applyFill="1" applyBorder="1" applyAlignment="1">
      <alignment horizontal="justify" vertical="center" wrapText="1"/>
    </xf>
    <xf numFmtId="0" fontId="8" fillId="0" borderId="11" xfId="0" applyNumberFormat="1" applyFont="1" applyFill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15" xfId="0" applyFill="1" applyBorder="1" applyAlignment="1">
      <alignment horizontal="justify" vertical="center" wrapText="1"/>
    </xf>
    <xf numFmtId="0" fontId="0" fillId="0" borderId="14" xfId="0" applyFill="1" applyBorder="1" applyAlignment="1">
      <alignment horizontal="justify" vertical="center" wrapText="1"/>
    </xf>
    <xf numFmtId="0" fontId="0" fillId="0" borderId="16" xfId="0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6" xfId="0" applyFont="1" applyBorder="1"/>
    <xf numFmtId="0" fontId="2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0285" name="Text Box 1"/>
        <xdr:cNvSpPr txBox="1">
          <a:spLocks noChangeArrowheads="1"/>
        </xdr:cNvSpPr>
      </xdr:nvSpPr>
      <xdr:spPr bwMode="auto">
        <a:xfrm>
          <a:off x="47625" y="4219575"/>
          <a:ext cx="90201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0286" name="Text Box 2"/>
        <xdr:cNvSpPr txBox="1">
          <a:spLocks noChangeArrowheads="1"/>
        </xdr:cNvSpPr>
      </xdr:nvSpPr>
      <xdr:spPr bwMode="auto">
        <a:xfrm>
          <a:off x="47625" y="4219575"/>
          <a:ext cx="90201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0</xdr:rowOff>
    </xdr:from>
    <xdr:to>
      <xdr:col>4</xdr:col>
      <xdr:colOff>723900</xdr:colOff>
      <xdr:row>29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625" y="5286375"/>
          <a:ext cx="65627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29</xdr:row>
      <xdr:rowOff>0</xdr:rowOff>
    </xdr:from>
    <xdr:to>
      <xdr:col>4</xdr:col>
      <xdr:colOff>714375</xdr:colOff>
      <xdr:row>29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625" y="5286375"/>
          <a:ext cx="6553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0</xdr:rowOff>
    </xdr:from>
    <xdr:to>
      <xdr:col>5</xdr:col>
      <xdr:colOff>723900</xdr:colOff>
      <xdr:row>26</xdr:row>
      <xdr:rowOff>0</xdr:rowOff>
    </xdr:to>
    <xdr:sp macro="" textlink="">
      <xdr:nvSpPr>
        <xdr:cNvPr id="12333" name="Text Box 1"/>
        <xdr:cNvSpPr txBox="1">
          <a:spLocks noChangeArrowheads="1"/>
        </xdr:cNvSpPr>
      </xdr:nvSpPr>
      <xdr:spPr bwMode="auto">
        <a:xfrm>
          <a:off x="47625" y="4410075"/>
          <a:ext cx="85439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26</xdr:row>
      <xdr:rowOff>0</xdr:rowOff>
    </xdr:from>
    <xdr:to>
      <xdr:col>5</xdr:col>
      <xdr:colOff>714375</xdr:colOff>
      <xdr:row>26</xdr:row>
      <xdr:rowOff>0</xdr:rowOff>
    </xdr:to>
    <xdr:sp macro="" textlink="">
      <xdr:nvSpPr>
        <xdr:cNvPr id="12334" name="Text Box 2"/>
        <xdr:cNvSpPr txBox="1">
          <a:spLocks noChangeArrowheads="1"/>
        </xdr:cNvSpPr>
      </xdr:nvSpPr>
      <xdr:spPr bwMode="auto">
        <a:xfrm>
          <a:off x="47625" y="4410075"/>
          <a:ext cx="85344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0</xdr:rowOff>
    </xdr:from>
    <xdr:to>
      <xdr:col>5</xdr:col>
      <xdr:colOff>723900</xdr:colOff>
      <xdr:row>26</xdr:row>
      <xdr:rowOff>0</xdr:rowOff>
    </xdr:to>
    <xdr:sp macro="" textlink="">
      <xdr:nvSpPr>
        <xdr:cNvPr id="18499" name="Text Box 1"/>
        <xdr:cNvSpPr txBox="1">
          <a:spLocks noChangeArrowheads="1"/>
        </xdr:cNvSpPr>
      </xdr:nvSpPr>
      <xdr:spPr bwMode="auto">
        <a:xfrm>
          <a:off x="47625" y="4219575"/>
          <a:ext cx="62484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26</xdr:row>
      <xdr:rowOff>0</xdr:rowOff>
    </xdr:from>
    <xdr:to>
      <xdr:col>5</xdr:col>
      <xdr:colOff>714375</xdr:colOff>
      <xdr:row>26</xdr:row>
      <xdr:rowOff>0</xdr:rowOff>
    </xdr:to>
    <xdr:sp macro="" textlink="">
      <xdr:nvSpPr>
        <xdr:cNvPr id="18500" name="Text Box 2"/>
        <xdr:cNvSpPr txBox="1">
          <a:spLocks noChangeArrowheads="1"/>
        </xdr:cNvSpPr>
      </xdr:nvSpPr>
      <xdr:spPr bwMode="auto">
        <a:xfrm>
          <a:off x="47625" y="4219575"/>
          <a:ext cx="6238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0</xdr:colOff>
      <xdr:row>18</xdr:row>
      <xdr:rowOff>47625</xdr:rowOff>
    </xdr:to>
    <xdr:sp macro="" textlink="">
      <xdr:nvSpPr>
        <xdr:cNvPr id="18501" name="Line 3"/>
        <xdr:cNvSpPr>
          <a:spLocks noChangeShapeType="1"/>
        </xdr:cNvSpPr>
      </xdr:nvSpPr>
      <xdr:spPr bwMode="auto">
        <a:xfrm>
          <a:off x="733425" y="25336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34</xdr:row>
      <xdr:rowOff>0</xdr:rowOff>
    </xdr:from>
    <xdr:to>
      <xdr:col>7</xdr:col>
      <xdr:colOff>746760</xdr:colOff>
      <xdr:row>34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68580" y="7162800"/>
          <a:ext cx="78486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17411" name="Text Box 3"/>
        <xdr:cNvSpPr txBox="1">
          <a:spLocks noChangeArrowheads="1"/>
        </xdr:cNvSpPr>
      </xdr:nvSpPr>
      <xdr:spPr bwMode="auto">
        <a:xfrm>
          <a:off x="68580" y="569214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17412" name="Text Box 4"/>
        <xdr:cNvSpPr txBox="1">
          <a:spLocks noChangeArrowheads="1"/>
        </xdr:cNvSpPr>
      </xdr:nvSpPr>
      <xdr:spPr bwMode="auto">
        <a:xfrm>
          <a:off x="68580" y="569214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190500</xdr:colOff>
      <xdr:row>28</xdr:row>
      <xdr:rowOff>0</xdr:rowOff>
    </xdr:from>
    <xdr:to>
      <xdr:col>6</xdr:col>
      <xdr:colOff>571500</xdr:colOff>
      <xdr:row>28</xdr:row>
      <xdr:rowOff>0</xdr:rowOff>
    </xdr:to>
    <xdr:sp macro="" textlink="">
      <xdr:nvSpPr>
        <xdr:cNvPr id="17567" name="Text Box 5"/>
        <xdr:cNvSpPr txBox="1">
          <a:spLocks noChangeArrowheads="1"/>
        </xdr:cNvSpPr>
      </xdr:nvSpPr>
      <xdr:spPr bwMode="auto">
        <a:xfrm>
          <a:off x="190500" y="4819650"/>
          <a:ext cx="6610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4" name="Text Box 6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5" name="Text Box 7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6" name="Text Box 8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28</xdr:row>
      <xdr:rowOff>0</xdr:rowOff>
    </xdr:from>
    <xdr:to>
      <xdr:col>5</xdr:col>
      <xdr:colOff>723900</xdr:colOff>
      <xdr:row>28</xdr:row>
      <xdr:rowOff>0</xdr:rowOff>
    </xdr:to>
    <xdr:sp macro="" textlink="">
      <xdr:nvSpPr>
        <xdr:cNvPr id="15405" name="Text Box 1"/>
        <xdr:cNvSpPr txBox="1">
          <a:spLocks noChangeArrowheads="1"/>
        </xdr:cNvSpPr>
      </xdr:nvSpPr>
      <xdr:spPr bwMode="auto">
        <a:xfrm>
          <a:off x="47625" y="4391025"/>
          <a:ext cx="33623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28</xdr:row>
      <xdr:rowOff>0</xdr:rowOff>
    </xdr:from>
    <xdr:to>
      <xdr:col>5</xdr:col>
      <xdr:colOff>714375</xdr:colOff>
      <xdr:row>28</xdr:row>
      <xdr:rowOff>0</xdr:rowOff>
    </xdr:to>
    <xdr:sp macro="" textlink="">
      <xdr:nvSpPr>
        <xdr:cNvPr id="15406" name="Text Box 2"/>
        <xdr:cNvSpPr txBox="1">
          <a:spLocks noChangeArrowheads="1"/>
        </xdr:cNvSpPr>
      </xdr:nvSpPr>
      <xdr:spPr bwMode="auto">
        <a:xfrm>
          <a:off x="47625" y="4391025"/>
          <a:ext cx="33528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2381250</xdr:colOff>
      <xdr:row>22</xdr:row>
      <xdr:rowOff>9525</xdr:rowOff>
    </xdr:from>
    <xdr:to>
      <xdr:col>7</xdr:col>
      <xdr:colOff>1104900</xdr:colOff>
      <xdr:row>22</xdr:row>
      <xdr:rowOff>9525</xdr:rowOff>
    </xdr:to>
    <xdr:sp macro="" textlink="">
      <xdr:nvSpPr>
        <xdr:cNvPr id="2093" name="Text Box 1"/>
        <xdr:cNvSpPr txBox="1">
          <a:spLocks noChangeArrowheads="1"/>
        </xdr:cNvSpPr>
      </xdr:nvSpPr>
      <xdr:spPr bwMode="auto">
        <a:xfrm>
          <a:off x="3400425" y="4438650"/>
          <a:ext cx="5686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21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2094" name="Text Box 2"/>
        <xdr:cNvSpPr txBox="1">
          <a:spLocks noChangeArrowheads="1"/>
        </xdr:cNvSpPr>
      </xdr:nvSpPr>
      <xdr:spPr bwMode="auto">
        <a:xfrm>
          <a:off x="47625" y="4257675"/>
          <a:ext cx="86487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47625" y="1962150"/>
          <a:ext cx="81153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074" name="Text Box 2"/>
        <xdr:cNvSpPr txBox="1">
          <a:spLocks noChangeArrowheads="1"/>
        </xdr:cNvSpPr>
      </xdr:nvSpPr>
      <xdr:spPr bwMode="auto">
        <a:xfrm>
          <a:off x="47625" y="1962150"/>
          <a:ext cx="81153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3117" name="Text Box 1"/>
        <xdr:cNvSpPr txBox="1">
          <a:spLocks noChangeArrowheads="1"/>
        </xdr:cNvSpPr>
      </xdr:nvSpPr>
      <xdr:spPr bwMode="auto">
        <a:xfrm>
          <a:off x="47625" y="2095500"/>
          <a:ext cx="95059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3118" name="Text Box 2"/>
        <xdr:cNvSpPr txBox="1">
          <a:spLocks noChangeArrowheads="1"/>
        </xdr:cNvSpPr>
      </xdr:nvSpPr>
      <xdr:spPr bwMode="auto">
        <a:xfrm>
          <a:off x="47625" y="2095500"/>
          <a:ext cx="95059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4141" name="Text Box 1"/>
        <xdr:cNvSpPr txBox="1">
          <a:spLocks noChangeArrowheads="1"/>
        </xdr:cNvSpPr>
      </xdr:nvSpPr>
      <xdr:spPr bwMode="auto">
        <a:xfrm>
          <a:off x="47625" y="2362200"/>
          <a:ext cx="72390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4142" name="Text Box 2"/>
        <xdr:cNvSpPr txBox="1">
          <a:spLocks noChangeArrowheads="1"/>
        </xdr:cNvSpPr>
      </xdr:nvSpPr>
      <xdr:spPr bwMode="auto">
        <a:xfrm>
          <a:off x="47625" y="2362200"/>
          <a:ext cx="72390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0</xdr:rowOff>
    </xdr:from>
    <xdr:to>
      <xdr:col>4</xdr:col>
      <xdr:colOff>723900</xdr:colOff>
      <xdr:row>14</xdr:row>
      <xdr:rowOff>0</xdr:rowOff>
    </xdr:to>
    <xdr:sp macro="" textlink="">
      <xdr:nvSpPr>
        <xdr:cNvPr id="5165" name="Text Box 1"/>
        <xdr:cNvSpPr txBox="1">
          <a:spLocks noChangeArrowheads="1"/>
        </xdr:cNvSpPr>
      </xdr:nvSpPr>
      <xdr:spPr bwMode="auto">
        <a:xfrm>
          <a:off x="47625" y="2647950"/>
          <a:ext cx="104775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14</xdr:row>
      <xdr:rowOff>0</xdr:rowOff>
    </xdr:from>
    <xdr:to>
      <xdr:col>4</xdr:col>
      <xdr:colOff>714375</xdr:colOff>
      <xdr:row>14</xdr:row>
      <xdr:rowOff>0</xdr:rowOff>
    </xdr:to>
    <xdr:sp macro="" textlink="">
      <xdr:nvSpPr>
        <xdr:cNvPr id="5166" name="Text Box 2"/>
        <xdr:cNvSpPr txBox="1">
          <a:spLocks noChangeArrowheads="1"/>
        </xdr:cNvSpPr>
      </xdr:nvSpPr>
      <xdr:spPr bwMode="auto">
        <a:xfrm>
          <a:off x="47625" y="2647950"/>
          <a:ext cx="104679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0</xdr:rowOff>
    </xdr:from>
    <xdr:to>
      <xdr:col>4</xdr:col>
      <xdr:colOff>723900</xdr:colOff>
      <xdr:row>29</xdr:row>
      <xdr:rowOff>0</xdr:rowOff>
    </xdr:to>
    <xdr:sp macro="" textlink="">
      <xdr:nvSpPr>
        <xdr:cNvPr id="11309" name="Text Box 1"/>
        <xdr:cNvSpPr txBox="1">
          <a:spLocks noChangeArrowheads="1"/>
        </xdr:cNvSpPr>
      </xdr:nvSpPr>
      <xdr:spPr bwMode="auto">
        <a:xfrm>
          <a:off x="47625" y="5286375"/>
          <a:ext cx="65627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29</xdr:row>
      <xdr:rowOff>0</xdr:rowOff>
    </xdr:from>
    <xdr:to>
      <xdr:col>4</xdr:col>
      <xdr:colOff>714375</xdr:colOff>
      <xdr:row>29</xdr:row>
      <xdr:rowOff>0</xdr:rowOff>
    </xdr:to>
    <xdr:sp macro="" textlink="">
      <xdr:nvSpPr>
        <xdr:cNvPr id="11310" name="Text Box 2"/>
        <xdr:cNvSpPr txBox="1">
          <a:spLocks noChangeArrowheads="1"/>
        </xdr:cNvSpPr>
      </xdr:nvSpPr>
      <xdr:spPr bwMode="auto">
        <a:xfrm>
          <a:off x="47625" y="5286375"/>
          <a:ext cx="6553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GR-YORLENYEL/Informacion_Presupuestaria/Presupuestos_PGR/PPTO%202018/FORMULACI&#211;N/Proyecci&#243;n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rlenyEL/Dropbox/PPTO%202017/FORMULACI&#211;N/Proyecci&#243;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e"/>
      <sheetName val="0. REMUNERACIONES "/>
      <sheetName val="RESUMEN"/>
      <sheetName val="Factores de aumento"/>
      <sheetName val="Detalle"/>
      <sheetName val="Hoja2"/>
      <sheetName val="Remuneraciones"/>
      <sheetName val="Plazas Nuevas"/>
      <sheetName val="Hoja1"/>
    </sheetNames>
    <sheetDataSet>
      <sheetData sheetId="0"/>
      <sheetData sheetId="1"/>
      <sheetData sheetId="2"/>
      <sheetData sheetId="3"/>
      <sheetData sheetId="4">
        <row r="11">
          <cell r="AA11">
            <v>192666000</v>
          </cell>
          <cell r="AB11">
            <v>192566000</v>
          </cell>
          <cell r="AC11">
            <v>100000000</v>
          </cell>
          <cell r="AD11">
            <v>100100000</v>
          </cell>
        </row>
        <row r="18">
          <cell r="AA18">
            <v>6984000</v>
          </cell>
          <cell r="AB18">
            <v>6984000</v>
          </cell>
          <cell r="AC18">
            <v>0</v>
          </cell>
          <cell r="AD18">
            <v>0</v>
          </cell>
        </row>
        <row r="20">
          <cell r="AA20">
            <v>115000000</v>
          </cell>
          <cell r="AB20">
            <v>115000000</v>
          </cell>
        </row>
        <row r="23">
          <cell r="AA23">
            <v>1571000</v>
          </cell>
          <cell r="AB23">
            <v>1571000</v>
          </cell>
          <cell r="AC23">
            <v>0</v>
          </cell>
          <cell r="AD23">
            <v>0</v>
          </cell>
        </row>
        <row r="25">
          <cell r="AA25">
            <v>33603000</v>
          </cell>
          <cell r="AB25">
            <v>33603000</v>
          </cell>
          <cell r="AC25">
            <v>1500000</v>
          </cell>
          <cell r="AD25">
            <v>1500000</v>
          </cell>
        </row>
        <row r="30">
          <cell r="AA30">
            <v>18000000</v>
          </cell>
          <cell r="AB30">
            <v>9000000</v>
          </cell>
          <cell r="AC30">
            <v>2500000</v>
          </cell>
          <cell r="AD30">
            <v>11500000</v>
          </cell>
        </row>
        <row r="33">
          <cell r="AA33">
            <v>48000000</v>
          </cell>
          <cell r="AB33">
            <v>24000000</v>
          </cell>
          <cell r="AC33">
            <v>6000000</v>
          </cell>
          <cell r="AD33">
            <v>30000000</v>
          </cell>
        </row>
        <row r="36">
          <cell r="AA36">
            <v>16000000</v>
          </cell>
          <cell r="AB36">
            <v>8000000</v>
          </cell>
          <cell r="AC36">
            <v>400000</v>
          </cell>
          <cell r="AD36">
            <v>8400000</v>
          </cell>
        </row>
        <row r="39">
          <cell r="AA39">
            <v>46520000</v>
          </cell>
          <cell r="AB39">
            <v>22000000</v>
          </cell>
          <cell r="AC39">
            <v>10000000</v>
          </cell>
          <cell r="AD39">
            <v>34520000</v>
          </cell>
        </row>
        <row r="43">
          <cell r="AA43">
            <v>5000000</v>
          </cell>
          <cell r="AB43">
            <v>2500000</v>
          </cell>
          <cell r="AC43">
            <v>0</v>
          </cell>
          <cell r="AD43">
            <v>2500000</v>
          </cell>
        </row>
        <row r="46">
          <cell r="AA46">
            <v>500000</v>
          </cell>
          <cell r="AB46">
            <v>500000</v>
          </cell>
          <cell r="AC46">
            <v>500000</v>
          </cell>
          <cell r="AD46">
            <v>1000000</v>
          </cell>
        </row>
        <row r="50">
          <cell r="AA50">
            <v>2000000</v>
          </cell>
          <cell r="AB50">
            <v>2000000</v>
          </cell>
          <cell r="AC50">
            <v>1100000</v>
          </cell>
          <cell r="AD50">
            <v>3100000</v>
          </cell>
        </row>
        <row r="54">
          <cell r="AA54">
            <v>550000</v>
          </cell>
          <cell r="AB54">
            <v>550000</v>
          </cell>
          <cell r="AC54">
            <v>50000</v>
          </cell>
          <cell r="AD54">
            <v>600000</v>
          </cell>
        </row>
        <row r="58">
          <cell r="AA58">
            <v>200000</v>
          </cell>
          <cell r="AB58">
            <v>150000</v>
          </cell>
          <cell r="AD58">
            <v>50000</v>
          </cell>
        </row>
        <row r="61">
          <cell r="AA61">
            <v>2850000</v>
          </cell>
          <cell r="AB61">
            <v>500000</v>
          </cell>
          <cell r="AC61">
            <v>82328000</v>
          </cell>
          <cell r="AD61">
            <v>84678000</v>
          </cell>
        </row>
        <row r="69">
          <cell r="AA69">
            <v>1000000</v>
          </cell>
          <cell r="AB69">
            <v>0</v>
          </cell>
          <cell r="AC69">
            <v>1000000</v>
          </cell>
          <cell r="AD69">
            <v>2000000</v>
          </cell>
        </row>
        <row r="71">
          <cell r="AA71">
            <v>11000000</v>
          </cell>
          <cell r="AB71">
            <v>0</v>
          </cell>
          <cell r="AC71">
            <v>219000000</v>
          </cell>
          <cell r="AD71">
            <v>230000000</v>
          </cell>
        </row>
        <row r="75">
          <cell r="AA75">
            <v>3000000</v>
          </cell>
          <cell r="AB75">
            <v>0</v>
          </cell>
          <cell r="AD75">
            <v>3000000</v>
          </cell>
        </row>
        <row r="78">
          <cell r="AA78">
            <v>347095000</v>
          </cell>
          <cell r="AB78">
            <v>338145000</v>
          </cell>
          <cell r="AC78">
            <v>43000000</v>
          </cell>
          <cell r="AD78">
            <v>51950000</v>
          </cell>
        </row>
        <row r="87">
          <cell r="AA87">
            <v>12850000</v>
          </cell>
          <cell r="AB87">
            <v>4000000</v>
          </cell>
          <cell r="AC87">
            <v>6250000</v>
          </cell>
          <cell r="AD87">
            <v>15100000</v>
          </cell>
        </row>
        <row r="94">
          <cell r="AA94">
            <v>850000</v>
          </cell>
          <cell r="AB94">
            <v>450000</v>
          </cell>
          <cell r="AC94">
            <v>100000</v>
          </cell>
          <cell r="AD94">
            <v>500000</v>
          </cell>
        </row>
        <row r="98">
          <cell r="AA98">
            <v>42000000</v>
          </cell>
          <cell r="AB98">
            <v>0</v>
          </cell>
          <cell r="AC98">
            <v>0</v>
          </cell>
          <cell r="AD98">
            <v>42000000</v>
          </cell>
        </row>
        <row r="100">
          <cell r="AA100">
            <v>3000000</v>
          </cell>
          <cell r="AB100">
            <v>0</v>
          </cell>
          <cell r="AC100">
            <v>0</v>
          </cell>
          <cell r="AD100">
            <v>3000000</v>
          </cell>
        </row>
        <row r="103">
          <cell r="AA103">
            <v>6500000</v>
          </cell>
          <cell r="AB103">
            <v>0</v>
          </cell>
          <cell r="AC103">
            <v>1000000</v>
          </cell>
          <cell r="AD103">
            <v>7500000</v>
          </cell>
        </row>
        <row r="107">
          <cell r="AA107">
            <v>84000000</v>
          </cell>
          <cell r="AB107">
            <v>45000000</v>
          </cell>
          <cell r="AC107">
            <v>7000000</v>
          </cell>
          <cell r="AD107">
            <v>46000000</v>
          </cell>
        </row>
        <row r="117">
          <cell r="AA117">
            <v>5000000</v>
          </cell>
          <cell r="AB117">
            <v>5000000</v>
          </cell>
          <cell r="AC117">
            <v>7000000</v>
          </cell>
          <cell r="AD117">
            <v>12000000</v>
          </cell>
        </row>
        <row r="123">
          <cell r="AA123">
            <v>11000000</v>
          </cell>
          <cell r="AB123">
            <v>2000000</v>
          </cell>
          <cell r="AC123">
            <v>8900000</v>
          </cell>
          <cell r="AD123">
            <v>17900000</v>
          </cell>
        </row>
        <row r="131">
          <cell r="AA131">
            <v>4000000</v>
          </cell>
          <cell r="AB131">
            <v>2127798.27</v>
          </cell>
          <cell r="AC131">
            <v>750000</v>
          </cell>
          <cell r="AD131">
            <v>2622201.73</v>
          </cell>
        </row>
        <row r="135">
          <cell r="AA135">
            <v>28300000</v>
          </cell>
          <cell r="AB135">
            <v>0</v>
          </cell>
          <cell r="AD135">
            <v>28300000</v>
          </cell>
        </row>
        <row r="139">
          <cell r="AA139">
            <v>4900000</v>
          </cell>
          <cell r="AB139">
            <v>3650000</v>
          </cell>
          <cell r="AC139">
            <v>4000000</v>
          </cell>
          <cell r="AD139">
            <v>5250000</v>
          </cell>
        </row>
        <row r="143">
          <cell r="AA143">
            <v>12062000</v>
          </cell>
          <cell r="AB143">
            <v>5862000</v>
          </cell>
          <cell r="AC143">
            <v>1000000</v>
          </cell>
          <cell r="AD143">
            <v>7200000</v>
          </cell>
        </row>
        <row r="147">
          <cell r="AA147">
            <v>35260000</v>
          </cell>
          <cell r="AB147">
            <v>24050000</v>
          </cell>
          <cell r="AD147">
            <v>11210000</v>
          </cell>
        </row>
        <row r="151">
          <cell r="AA151">
            <v>3100000</v>
          </cell>
          <cell r="AB151">
            <v>3100000</v>
          </cell>
        </row>
        <row r="155">
          <cell r="AA155">
            <v>1500000</v>
          </cell>
          <cell r="AB155">
            <v>1500000</v>
          </cell>
          <cell r="AC155">
            <v>50000</v>
          </cell>
          <cell r="AD155">
            <v>50000</v>
          </cell>
        </row>
        <row r="160">
          <cell r="AA160">
            <v>50000</v>
          </cell>
          <cell r="AB160">
            <v>50000</v>
          </cell>
          <cell r="AC160">
            <v>100000</v>
          </cell>
          <cell r="AD160">
            <v>150000</v>
          </cell>
        </row>
        <row r="164">
          <cell r="AA164">
            <v>2000000</v>
          </cell>
          <cell r="AB164">
            <v>2000000</v>
          </cell>
          <cell r="AD164">
            <v>2000000</v>
          </cell>
        </row>
        <row r="169">
          <cell r="AA169">
            <v>30000000</v>
          </cell>
          <cell r="AB169">
            <v>0</v>
          </cell>
          <cell r="AC169">
            <v>200000</v>
          </cell>
          <cell r="AD169">
            <v>30200000</v>
          </cell>
        </row>
        <row r="172">
          <cell r="AA172">
            <v>0</v>
          </cell>
          <cell r="AB172">
            <v>0</v>
          </cell>
          <cell r="AC172">
            <v>7000</v>
          </cell>
          <cell r="AD172">
            <v>7000</v>
          </cell>
        </row>
        <row r="175">
          <cell r="AA175">
            <v>21000000</v>
          </cell>
          <cell r="AB175">
            <v>21000000</v>
          </cell>
          <cell r="AC175">
            <v>4615000</v>
          </cell>
          <cell r="AD175">
            <v>25615000</v>
          </cell>
        </row>
        <row r="179">
          <cell r="AA179">
            <v>0</v>
          </cell>
          <cell r="AB179">
            <v>0</v>
          </cell>
          <cell r="AC179">
            <v>128000</v>
          </cell>
          <cell r="AD179">
            <v>128000</v>
          </cell>
        </row>
        <row r="189">
          <cell r="AA189">
            <v>200000</v>
          </cell>
          <cell r="AB189">
            <v>200000</v>
          </cell>
          <cell r="AC189">
            <v>237000</v>
          </cell>
          <cell r="AD189">
            <v>437000</v>
          </cell>
        </row>
        <row r="191">
          <cell r="AA191">
            <v>60000</v>
          </cell>
          <cell r="AB191">
            <v>60000</v>
          </cell>
          <cell r="AC191">
            <v>60000</v>
          </cell>
          <cell r="AD191">
            <v>120000</v>
          </cell>
        </row>
        <row r="193">
          <cell r="AA193">
            <v>50000</v>
          </cell>
          <cell r="AB193">
            <v>50000</v>
          </cell>
          <cell r="AC193">
            <v>38000</v>
          </cell>
          <cell r="AD193">
            <v>88000</v>
          </cell>
        </row>
        <row r="195">
          <cell r="AA195">
            <v>1000000</v>
          </cell>
          <cell r="AB195">
            <v>1000000</v>
          </cell>
          <cell r="AC195">
            <v>750000</v>
          </cell>
          <cell r="AD195">
            <v>1750000</v>
          </cell>
        </row>
        <row r="197">
          <cell r="AA197">
            <v>70000</v>
          </cell>
          <cell r="AB197">
            <v>70000</v>
          </cell>
          <cell r="AC197">
            <v>0</v>
          </cell>
          <cell r="AD197">
            <v>70000</v>
          </cell>
        </row>
        <row r="199">
          <cell r="AA199">
            <v>500000</v>
          </cell>
          <cell r="AB199">
            <v>500000</v>
          </cell>
          <cell r="AC199">
            <v>0</v>
          </cell>
          <cell r="AD199">
            <v>500000</v>
          </cell>
        </row>
        <row r="201">
          <cell r="AA201">
            <v>150000</v>
          </cell>
          <cell r="AB201">
            <v>150000</v>
          </cell>
          <cell r="AC201">
            <v>160000</v>
          </cell>
          <cell r="AD201">
            <v>310000</v>
          </cell>
        </row>
        <row r="204">
          <cell r="AA204">
            <v>171000</v>
          </cell>
          <cell r="AB204">
            <v>171000</v>
          </cell>
          <cell r="AC204">
            <v>0</v>
          </cell>
          <cell r="AD204">
            <v>171000</v>
          </cell>
        </row>
        <row r="210">
          <cell r="AA210">
            <v>530000</v>
          </cell>
          <cell r="AB210">
            <v>530000</v>
          </cell>
          <cell r="AC210">
            <v>255000</v>
          </cell>
          <cell r="AD210">
            <v>785000</v>
          </cell>
        </row>
        <row r="221">
          <cell r="AA221">
            <v>5500000</v>
          </cell>
          <cell r="AB221">
            <v>5500000</v>
          </cell>
          <cell r="AC221">
            <v>2770000</v>
          </cell>
          <cell r="AD221">
            <v>8270000</v>
          </cell>
        </row>
        <row r="228">
          <cell r="AA228">
            <v>0</v>
          </cell>
          <cell r="AB228">
            <v>0</v>
          </cell>
          <cell r="AC228">
            <v>21000</v>
          </cell>
          <cell r="AD228">
            <v>21000</v>
          </cell>
        </row>
        <row r="230">
          <cell r="AA230">
            <v>18000000</v>
          </cell>
          <cell r="AB230">
            <v>18000000</v>
          </cell>
          <cell r="AC230">
            <v>10400000</v>
          </cell>
          <cell r="AD230">
            <v>28400000</v>
          </cell>
        </row>
        <row r="235">
          <cell r="AA235">
            <v>500000</v>
          </cell>
          <cell r="AB235">
            <v>500000</v>
          </cell>
          <cell r="AC235">
            <v>755000</v>
          </cell>
          <cell r="AD235">
            <v>1255000</v>
          </cell>
        </row>
        <row r="241">
          <cell r="AA241">
            <v>500000</v>
          </cell>
          <cell r="AB241">
            <v>500000</v>
          </cell>
          <cell r="AC241">
            <v>860000</v>
          </cell>
          <cell r="AD241">
            <v>1360000</v>
          </cell>
        </row>
        <row r="243">
          <cell r="AA243">
            <v>105000</v>
          </cell>
          <cell r="AB243">
            <v>105000</v>
          </cell>
          <cell r="AC243">
            <v>0</v>
          </cell>
          <cell r="AD243">
            <v>105000</v>
          </cell>
        </row>
        <row r="248">
          <cell r="AA248">
            <v>0</v>
          </cell>
          <cell r="AB248">
            <v>0</v>
          </cell>
          <cell r="AC248">
            <v>100000</v>
          </cell>
          <cell r="AD248">
            <v>100000</v>
          </cell>
        </row>
        <row r="250">
          <cell r="AA250">
            <v>640000</v>
          </cell>
          <cell r="AB250">
            <v>640000</v>
          </cell>
          <cell r="AC250">
            <v>0</v>
          </cell>
          <cell r="AD250">
            <v>640000</v>
          </cell>
        </row>
        <row r="256">
          <cell r="AC256">
            <v>75000</v>
          </cell>
          <cell r="AD256">
            <v>75000</v>
          </cell>
        </row>
        <row r="258">
          <cell r="AC258">
            <v>29000000</v>
          </cell>
          <cell r="AD258">
            <v>29000000</v>
          </cell>
        </row>
        <row r="260">
          <cell r="AC260">
            <v>9900000</v>
          </cell>
          <cell r="AD260">
            <v>9900000</v>
          </cell>
        </row>
        <row r="264">
          <cell r="AA264">
            <v>2000000</v>
          </cell>
          <cell r="AB264">
            <v>2000000</v>
          </cell>
          <cell r="AC264">
            <v>20140000</v>
          </cell>
          <cell r="AD264">
            <v>22140000</v>
          </cell>
        </row>
        <row r="271">
          <cell r="AA271">
            <v>60000000</v>
          </cell>
          <cell r="AB271">
            <v>60000000</v>
          </cell>
          <cell r="AC271">
            <v>82070000</v>
          </cell>
          <cell r="AD271">
            <v>142070000</v>
          </cell>
        </row>
        <row r="277">
          <cell r="AC277">
            <v>400000</v>
          </cell>
          <cell r="AD277">
            <v>400000</v>
          </cell>
        </row>
        <row r="280">
          <cell r="AA280">
            <v>3000000</v>
          </cell>
          <cell r="AB280">
            <v>3000000</v>
          </cell>
          <cell r="AC280">
            <v>2600000</v>
          </cell>
          <cell r="AD280">
            <v>5600000</v>
          </cell>
        </row>
        <row r="283">
          <cell r="AA283">
            <v>60000000</v>
          </cell>
          <cell r="AB283">
            <v>60000000</v>
          </cell>
          <cell r="AC283">
            <v>120000000</v>
          </cell>
          <cell r="AD283">
            <v>180000000</v>
          </cell>
        </row>
        <row r="302">
          <cell r="AA302">
            <v>40000000</v>
          </cell>
          <cell r="AB302">
            <v>40000000</v>
          </cell>
          <cell r="AC302">
            <v>12250000</v>
          </cell>
          <cell r="AD302">
            <v>52250000</v>
          </cell>
        </row>
        <row r="308">
          <cell r="AA308">
            <v>118500000</v>
          </cell>
          <cell r="AB308">
            <v>118499968</v>
          </cell>
          <cell r="AC308">
            <v>0</v>
          </cell>
          <cell r="AD308">
            <v>118500000</v>
          </cell>
        </row>
        <row r="311">
          <cell r="AA311">
            <v>3000000</v>
          </cell>
          <cell r="AB311">
            <v>3000000</v>
          </cell>
          <cell r="AD311">
            <v>3000000</v>
          </cell>
        </row>
      </sheetData>
      <sheetData sheetId="5"/>
      <sheetData sheetId="6">
        <row r="10">
          <cell r="D10">
            <v>3003520000</v>
          </cell>
        </row>
        <row r="14">
          <cell r="D14">
            <v>8000000</v>
          </cell>
        </row>
        <row r="16">
          <cell r="D16">
            <v>14000000</v>
          </cell>
        </row>
        <row r="22">
          <cell r="D22">
            <v>830323000</v>
          </cell>
        </row>
        <row r="23">
          <cell r="D23">
            <v>1963723000</v>
          </cell>
        </row>
        <row r="24">
          <cell r="D24">
            <v>568810000</v>
          </cell>
        </row>
        <row r="25">
          <cell r="D25">
            <v>503147000</v>
          </cell>
        </row>
        <row r="26">
          <cell r="D26">
            <v>555468000</v>
          </cell>
        </row>
        <row r="28">
          <cell r="D28">
            <v>636232000</v>
          </cell>
        </row>
        <row r="32">
          <cell r="D32">
            <v>34391000</v>
          </cell>
        </row>
        <row r="34">
          <cell r="D34">
            <v>349412000</v>
          </cell>
        </row>
        <row r="35">
          <cell r="D35">
            <v>103173000</v>
          </cell>
        </row>
        <row r="36">
          <cell r="D36">
            <v>206345000</v>
          </cell>
        </row>
        <row r="47">
          <cell r="D47">
            <v>85289000</v>
          </cell>
        </row>
        <row r="48">
          <cell r="D48">
            <v>17195000</v>
          </cell>
        </row>
        <row r="51">
          <cell r="D51">
            <v>30000000</v>
          </cell>
        </row>
      </sheetData>
      <sheetData sheetId="7">
        <row r="11">
          <cell r="D11">
            <v>347878500</v>
          </cell>
        </row>
        <row r="23">
          <cell r="D23">
            <v>23786000</v>
          </cell>
        </row>
        <row r="24">
          <cell r="D24">
            <v>210970000</v>
          </cell>
        </row>
        <row r="25">
          <cell r="D25">
            <v>43762000</v>
          </cell>
        </row>
        <row r="26">
          <cell r="D26">
            <v>0</v>
          </cell>
        </row>
        <row r="27">
          <cell r="D27">
            <v>47794000</v>
          </cell>
        </row>
        <row r="29">
          <cell r="D29">
            <v>58315000</v>
          </cell>
        </row>
        <row r="33">
          <cell r="D33">
            <v>3152000</v>
          </cell>
        </row>
        <row r="35">
          <cell r="D35">
            <v>32026000</v>
          </cell>
        </row>
        <row r="36">
          <cell r="D36">
            <v>9456000</v>
          </cell>
        </row>
        <row r="37">
          <cell r="D37">
            <v>18913000</v>
          </cell>
        </row>
        <row r="48">
          <cell r="D48">
            <v>7817000</v>
          </cell>
        </row>
        <row r="49">
          <cell r="D49">
            <v>1576000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e"/>
      <sheetName val="0. REMUNERACIONES "/>
      <sheetName val="Gasto operativo"/>
      <sheetName val="Remuneraciones"/>
      <sheetName val="Plazas Nuevas"/>
      <sheetName val="Hoja1"/>
    </sheetNames>
    <sheetDataSet>
      <sheetData sheetId="0"/>
      <sheetData sheetId="1"/>
      <sheetData sheetId="2"/>
      <sheetData sheetId="3">
        <row r="41">
          <cell r="D41">
            <v>0</v>
          </cell>
        </row>
      </sheetData>
      <sheetData sheetId="4">
        <row r="41">
          <cell r="D41">
            <v>0</v>
          </cell>
        </row>
        <row r="42">
          <cell r="D42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G25"/>
  <sheetViews>
    <sheetView showGridLines="0" view="pageBreakPreview" zoomScale="130" zoomScaleNormal="115" zoomScaleSheetLayoutView="130" workbookViewId="0">
      <selection activeCell="D16" sqref="D16"/>
    </sheetView>
  </sheetViews>
  <sheetFormatPr baseColWidth="10" defaultRowHeight="12.75" x14ac:dyDescent="0.2"/>
  <cols>
    <col min="1" max="1" width="14.5703125" customWidth="1"/>
    <col min="2" max="2" width="30.7109375" customWidth="1"/>
    <col min="3" max="3" width="14.7109375" customWidth="1"/>
    <col min="4" max="4" width="30.7109375" customWidth="1"/>
    <col min="5" max="5" width="14.5703125" customWidth="1"/>
    <col min="6" max="6" width="30.7109375" customWidth="1"/>
  </cols>
  <sheetData>
    <row r="1" spans="1:7" x14ac:dyDescent="0.2">
      <c r="A1" s="5"/>
    </row>
    <row r="2" spans="1:7" x14ac:dyDescent="0.2">
      <c r="A2" s="31"/>
      <c r="B2" s="11"/>
      <c r="C2" s="11"/>
      <c r="D2" s="11"/>
      <c r="E2" s="11"/>
      <c r="F2" s="11"/>
      <c r="G2" s="11"/>
    </row>
    <row r="3" spans="1:7" x14ac:dyDescent="0.2">
      <c r="A3" s="31"/>
      <c r="B3" s="11"/>
      <c r="C3" s="11"/>
      <c r="D3" s="11"/>
      <c r="E3" s="1" t="s">
        <v>509</v>
      </c>
      <c r="G3" s="11"/>
    </row>
    <row r="4" spans="1:7" x14ac:dyDescent="0.2">
      <c r="A4" s="11"/>
      <c r="B4" s="11"/>
      <c r="C4" s="11"/>
      <c r="D4" s="11"/>
      <c r="E4" s="1" t="s">
        <v>510</v>
      </c>
      <c r="G4" s="11"/>
    </row>
    <row r="5" spans="1:7" x14ac:dyDescent="0.2">
      <c r="A5" s="11"/>
      <c r="B5" s="11"/>
      <c r="C5" s="11"/>
      <c r="D5" s="11"/>
      <c r="E5" s="1" t="s">
        <v>511</v>
      </c>
      <c r="G5" s="11"/>
    </row>
    <row r="6" spans="1:7" x14ac:dyDescent="0.2">
      <c r="A6" s="11"/>
      <c r="B6" s="11"/>
      <c r="C6" s="11"/>
      <c r="D6" s="11"/>
      <c r="E6" s="11"/>
      <c r="F6" s="2"/>
      <c r="G6" s="11"/>
    </row>
    <row r="7" spans="1:7" x14ac:dyDescent="0.2">
      <c r="A7" s="10" t="s">
        <v>633</v>
      </c>
      <c r="B7" s="11"/>
      <c r="C7" s="11"/>
      <c r="D7" s="11"/>
      <c r="E7" s="11"/>
      <c r="F7" s="11"/>
      <c r="G7" s="11"/>
    </row>
    <row r="8" spans="1:7" x14ac:dyDescent="0.2">
      <c r="A8" s="10"/>
      <c r="B8" s="11"/>
      <c r="C8" s="11"/>
      <c r="D8" s="11"/>
      <c r="E8" s="11"/>
      <c r="F8" s="11"/>
      <c r="G8" s="11"/>
    </row>
    <row r="9" spans="1:7" ht="13.5" thickBot="1" x14ac:dyDescent="0.25">
      <c r="A9" s="32"/>
      <c r="B9" s="32"/>
      <c r="C9" s="32"/>
      <c r="D9" s="32"/>
      <c r="E9" s="32"/>
      <c r="F9" s="32"/>
      <c r="G9" s="11"/>
    </row>
    <row r="10" spans="1:7" x14ac:dyDescent="0.2">
      <c r="A10" s="11"/>
      <c r="B10" s="11"/>
      <c r="C10" s="11"/>
      <c r="D10" s="11"/>
      <c r="E10" s="11"/>
      <c r="F10" s="11"/>
      <c r="G10" s="11"/>
    </row>
    <row r="11" spans="1:7" x14ac:dyDescent="0.2">
      <c r="A11" s="11"/>
      <c r="B11" s="11"/>
      <c r="C11" s="11"/>
      <c r="D11" s="11"/>
      <c r="E11" s="11"/>
      <c r="F11" s="11"/>
      <c r="G11" s="11"/>
    </row>
    <row r="12" spans="1:7" x14ac:dyDescent="0.2">
      <c r="A12" s="11"/>
      <c r="B12" s="11"/>
      <c r="C12" s="11"/>
      <c r="D12" s="11"/>
      <c r="E12" s="11"/>
      <c r="F12" s="11"/>
      <c r="G12" s="11"/>
    </row>
    <row r="13" spans="1:7" x14ac:dyDescent="0.2">
      <c r="A13" s="180" t="s">
        <v>583</v>
      </c>
      <c r="B13" s="33"/>
      <c r="C13" s="37"/>
      <c r="D13" s="37"/>
      <c r="E13" s="37"/>
      <c r="F13" s="37"/>
      <c r="G13" s="11"/>
    </row>
    <row r="14" spans="1:7" ht="36" customHeight="1" x14ac:dyDescent="0.2">
      <c r="A14" s="181"/>
      <c r="B14" s="26" t="s">
        <v>616</v>
      </c>
      <c r="C14" s="183" t="s">
        <v>589</v>
      </c>
      <c r="D14" s="18" t="s">
        <v>513</v>
      </c>
      <c r="E14" s="182" t="s">
        <v>514</v>
      </c>
      <c r="F14" s="18" t="s">
        <v>515</v>
      </c>
      <c r="G14" s="11"/>
    </row>
    <row r="15" spans="1:7" x14ac:dyDescent="0.2">
      <c r="A15" s="181"/>
      <c r="B15" s="26" t="s">
        <v>512</v>
      </c>
      <c r="C15" s="183"/>
      <c r="E15" s="182"/>
      <c r="F15" s="92"/>
      <c r="G15" s="11"/>
    </row>
    <row r="16" spans="1:7" x14ac:dyDescent="0.2">
      <c r="A16" s="181"/>
      <c r="B16" s="11"/>
      <c r="C16" s="34"/>
      <c r="D16" s="38"/>
      <c r="E16" s="38"/>
      <c r="F16" s="18"/>
      <c r="G16" s="11"/>
    </row>
    <row r="17" spans="1:7" x14ac:dyDescent="0.2">
      <c r="A17" s="23" t="s">
        <v>481</v>
      </c>
      <c r="B17" s="27" t="s">
        <v>482</v>
      </c>
      <c r="C17" s="23" t="s">
        <v>483</v>
      </c>
      <c r="D17" s="23" t="s">
        <v>487</v>
      </c>
      <c r="E17" s="23" t="s">
        <v>488</v>
      </c>
      <c r="F17" s="23" t="s">
        <v>489</v>
      </c>
      <c r="G17" s="11"/>
    </row>
    <row r="18" spans="1:7" x14ac:dyDescent="0.2">
      <c r="A18" s="11"/>
      <c r="B18" s="11"/>
      <c r="C18" s="11"/>
      <c r="D18" s="11"/>
      <c r="E18" s="11"/>
      <c r="F18" s="11"/>
      <c r="G18" s="11"/>
    </row>
    <row r="19" spans="1:7" ht="15.95" customHeight="1" x14ac:dyDescent="0.2">
      <c r="A19" s="39">
        <v>781</v>
      </c>
      <c r="B19" s="40" t="s">
        <v>634</v>
      </c>
      <c r="C19" s="39">
        <v>1</v>
      </c>
      <c r="D19" s="40" t="s">
        <v>635</v>
      </c>
      <c r="E19" s="91">
        <v>0.45</v>
      </c>
      <c r="F19" s="40" t="s">
        <v>634</v>
      </c>
      <c r="G19" s="11"/>
    </row>
    <row r="20" spans="1:7" ht="15.95" customHeight="1" x14ac:dyDescent="0.2">
      <c r="A20" s="39"/>
      <c r="B20" s="40"/>
      <c r="C20" s="39">
        <v>2</v>
      </c>
      <c r="D20" s="40" t="s">
        <v>665</v>
      </c>
      <c r="E20" s="91">
        <v>0.3</v>
      </c>
      <c r="F20" s="40" t="s">
        <v>634</v>
      </c>
      <c r="G20" s="11"/>
    </row>
    <row r="21" spans="1:7" ht="15.95" customHeight="1" x14ac:dyDescent="0.2">
      <c r="A21" s="39"/>
      <c r="B21" s="40"/>
      <c r="C21" s="39">
        <v>3</v>
      </c>
      <c r="D21" s="40" t="s">
        <v>666</v>
      </c>
      <c r="E21" s="91">
        <v>0.05</v>
      </c>
      <c r="F21" s="40" t="s">
        <v>634</v>
      </c>
      <c r="G21" s="11"/>
    </row>
    <row r="22" spans="1:7" ht="15.95" customHeight="1" x14ac:dyDescent="0.2">
      <c r="A22" s="39"/>
      <c r="B22" s="40"/>
      <c r="C22" s="39">
        <v>4</v>
      </c>
      <c r="D22" s="40" t="s">
        <v>667</v>
      </c>
      <c r="E22" s="91">
        <v>0.1</v>
      </c>
      <c r="F22" s="40" t="s">
        <v>634</v>
      </c>
      <c r="G22" s="11"/>
    </row>
    <row r="23" spans="1:7" ht="15.95" customHeight="1" x14ac:dyDescent="0.2">
      <c r="A23" s="39"/>
      <c r="B23" s="40"/>
      <c r="C23" s="39">
        <v>5</v>
      </c>
      <c r="D23" s="40" t="s">
        <v>636</v>
      </c>
      <c r="E23" s="91">
        <v>0.1</v>
      </c>
      <c r="F23" s="40" t="s">
        <v>634</v>
      </c>
      <c r="G23" s="11"/>
    </row>
    <row r="24" spans="1:7" x14ac:dyDescent="0.2">
      <c r="A24" s="11"/>
      <c r="B24" s="11"/>
      <c r="C24" s="11"/>
      <c r="D24" s="11"/>
      <c r="E24" s="11"/>
      <c r="F24" s="11"/>
      <c r="G24" s="11"/>
    </row>
    <row r="25" spans="1:7" x14ac:dyDescent="0.2">
      <c r="A25" s="10"/>
      <c r="B25" s="11"/>
      <c r="C25" s="11"/>
      <c r="D25" s="11"/>
      <c r="E25" s="11"/>
      <c r="F25" s="11"/>
      <c r="G25" s="11"/>
    </row>
  </sheetData>
  <mergeCells count="3">
    <mergeCell ref="A13:A16"/>
    <mergeCell ref="E14:E15"/>
    <mergeCell ref="C14:C15"/>
  </mergeCells>
  <phoneticPr fontId="0" type="noConversion"/>
  <printOptions horizontalCentered="1"/>
  <pageMargins left="0.78740157480314965" right="0.78740157480314965" top="1.4960629921259843" bottom="0.98425196850393704" header="0.82677165354330717" footer="0"/>
  <pageSetup scale="8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I39"/>
  <sheetViews>
    <sheetView showGridLines="0" topLeftCell="A16" workbookViewId="0">
      <selection activeCell="E25" sqref="E25"/>
    </sheetView>
  </sheetViews>
  <sheetFormatPr baseColWidth="10" defaultRowHeight="12.75" x14ac:dyDescent="0.2"/>
  <cols>
    <col min="1" max="1" width="15.85546875" customWidth="1"/>
    <col min="2" max="2" width="40.7109375" customWidth="1"/>
    <col min="3" max="4" width="15.85546875" customWidth="1"/>
    <col min="5" max="5" width="15.7109375" customWidth="1"/>
    <col min="6" max="6" width="15.85546875" customWidth="1"/>
    <col min="7" max="7" width="15.7109375" customWidth="1"/>
    <col min="8" max="8" width="15.85546875" customWidth="1"/>
  </cols>
  <sheetData>
    <row r="1" spans="1:9" x14ac:dyDescent="0.2">
      <c r="A1" s="3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31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1"/>
      <c r="B3" s="11"/>
      <c r="C3" s="11"/>
      <c r="D3" s="2"/>
      <c r="E3" s="2"/>
      <c r="F3" s="234" t="s">
        <v>632</v>
      </c>
      <c r="G3" s="234"/>
      <c r="H3" s="234"/>
      <c r="I3" s="11"/>
    </row>
    <row r="4" spans="1:9" x14ac:dyDescent="0.2">
      <c r="A4" s="11"/>
      <c r="B4" s="11"/>
      <c r="C4" s="11"/>
      <c r="D4" s="2"/>
      <c r="E4" s="2"/>
      <c r="F4" s="234" t="s">
        <v>617</v>
      </c>
      <c r="G4" s="234"/>
      <c r="H4" s="234"/>
      <c r="I4" s="11"/>
    </row>
    <row r="5" spans="1:9" x14ac:dyDescent="0.2">
      <c r="A5" s="11"/>
      <c r="B5" s="11"/>
      <c r="C5" s="11"/>
      <c r="D5" s="2"/>
      <c r="E5" s="2"/>
      <c r="F5" s="234" t="s">
        <v>516</v>
      </c>
      <c r="G5" s="234"/>
      <c r="H5" s="234"/>
      <c r="I5" s="11"/>
    </row>
    <row r="6" spans="1:9" x14ac:dyDescent="0.2">
      <c r="A6" s="11"/>
      <c r="B6" s="11"/>
      <c r="C6" s="2"/>
      <c r="D6" s="2"/>
      <c r="E6" s="2"/>
      <c r="I6" s="11"/>
    </row>
    <row r="7" spans="1:9" x14ac:dyDescent="0.2">
      <c r="A7" s="10" t="s">
        <v>637</v>
      </c>
      <c r="B7" s="11"/>
      <c r="C7" s="11"/>
      <c r="D7" s="11"/>
      <c r="E7" s="11"/>
      <c r="F7" s="11"/>
      <c r="G7" s="11"/>
      <c r="H7" s="10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0"/>
      <c r="I8" s="11"/>
    </row>
    <row r="9" spans="1:9" ht="12" customHeight="1" x14ac:dyDescent="0.2">
      <c r="A9" s="93" t="s">
        <v>638</v>
      </c>
      <c r="B9" s="11"/>
      <c r="C9" s="10"/>
      <c r="D9" s="11"/>
      <c r="E9" s="11"/>
      <c r="F9" s="11"/>
      <c r="G9" s="11"/>
      <c r="H9" s="11"/>
      <c r="I9" s="11"/>
    </row>
    <row r="10" spans="1:9" ht="12" customHeight="1" x14ac:dyDescent="0.2">
      <c r="A10" s="10"/>
      <c r="B10" s="11"/>
      <c r="C10" s="10"/>
      <c r="D10" s="11"/>
      <c r="E10" s="11"/>
      <c r="F10" s="11"/>
      <c r="G10" s="11"/>
      <c r="H10" s="11"/>
      <c r="I10" s="11"/>
    </row>
    <row r="11" spans="1:9" ht="12.75" customHeight="1" x14ac:dyDescent="0.2">
      <c r="A11" s="10" t="s">
        <v>643</v>
      </c>
      <c r="B11" s="11"/>
      <c r="C11" s="10"/>
      <c r="D11" s="11"/>
      <c r="E11" s="11"/>
      <c r="F11" s="11"/>
      <c r="G11" s="11"/>
      <c r="H11" s="11"/>
      <c r="I11" s="11"/>
    </row>
    <row r="12" spans="1:9" ht="10.5" customHeight="1" x14ac:dyDescent="0.2">
      <c r="A12" s="10"/>
      <c r="B12" s="11"/>
      <c r="C12" s="10"/>
      <c r="D12" s="11"/>
      <c r="E12" s="11"/>
      <c r="F12" s="11"/>
      <c r="G12" s="11"/>
      <c r="H12" s="11"/>
      <c r="I12" s="11"/>
    </row>
    <row r="13" spans="1:9" x14ac:dyDescent="0.2">
      <c r="A13" s="10" t="s">
        <v>644</v>
      </c>
      <c r="B13" s="11"/>
      <c r="C13" s="10"/>
      <c r="D13" s="11"/>
      <c r="E13" s="11"/>
      <c r="F13" s="11"/>
      <c r="G13" s="11"/>
      <c r="H13" s="11"/>
      <c r="I13" s="11"/>
    </row>
    <row r="14" spans="1:9" ht="13.5" thickBot="1" x14ac:dyDescent="0.25">
      <c r="A14" s="32"/>
      <c r="B14" s="32"/>
      <c r="C14" s="32"/>
      <c r="D14" s="32"/>
      <c r="E14" s="32"/>
      <c r="F14" s="32"/>
      <c r="G14" s="32"/>
      <c r="H14" s="32"/>
      <c r="I14" s="11"/>
    </row>
    <row r="15" spans="1:9" x14ac:dyDescent="0.2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2">
      <c r="A16" s="11"/>
      <c r="B16" s="11"/>
      <c r="C16" s="11"/>
      <c r="E16" s="11"/>
      <c r="F16" s="11"/>
      <c r="G16" s="11"/>
      <c r="H16" s="11"/>
      <c r="I16" s="11"/>
    </row>
    <row r="17" spans="1:9" x14ac:dyDescent="0.2">
      <c r="A17" s="14" t="s">
        <v>478</v>
      </c>
      <c r="B17" s="13"/>
      <c r="C17" s="37"/>
      <c r="D17" s="37"/>
      <c r="E17" s="184" t="s">
        <v>518</v>
      </c>
      <c r="F17" s="189"/>
      <c r="G17" s="189"/>
      <c r="H17" s="185"/>
      <c r="I17" s="11"/>
    </row>
    <row r="18" spans="1:9" x14ac:dyDescent="0.2">
      <c r="A18" s="18" t="s">
        <v>519</v>
      </c>
      <c r="B18" s="18" t="s">
        <v>618</v>
      </c>
      <c r="C18" s="18" t="s">
        <v>520</v>
      </c>
      <c r="D18" s="18" t="s">
        <v>486</v>
      </c>
      <c r="E18" s="18"/>
      <c r="F18" s="235" t="s">
        <v>619</v>
      </c>
      <c r="G18" s="235"/>
      <c r="H18" s="18" t="s">
        <v>522</v>
      </c>
      <c r="I18" s="11"/>
    </row>
    <row r="19" spans="1:9" x14ac:dyDescent="0.2">
      <c r="A19" s="18" t="s">
        <v>517</v>
      </c>
      <c r="C19" s="18" t="s">
        <v>523</v>
      </c>
      <c r="D19" s="26" t="s">
        <v>521</v>
      </c>
      <c r="E19" s="18" t="s">
        <v>485</v>
      </c>
      <c r="F19" s="14" t="s">
        <v>524</v>
      </c>
      <c r="G19" s="15" t="s">
        <v>525</v>
      </c>
      <c r="H19" s="18" t="s">
        <v>526</v>
      </c>
      <c r="I19" s="11"/>
    </row>
    <row r="20" spans="1:9" x14ac:dyDescent="0.2">
      <c r="A20" s="18"/>
      <c r="B20" s="18"/>
      <c r="C20" s="18"/>
      <c r="D20" s="18"/>
      <c r="E20" s="18"/>
      <c r="F20" s="49"/>
      <c r="G20" s="22" t="s">
        <v>484</v>
      </c>
      <c r="H20" s="49"/>
      <c r="I20" s="11"/>
    </row>
    <row r="21" spans="1:9" x14ac:dyDescent="0.2">
      <c r="A21" s="23" t="s">
        <v>481</v>
      </c>
      <c r="B21" s="23" t="s">
        <v>482</v>
      </c>
      <c r="C21" s="23" t="s">
        <v>483</v>
      </c>
      <c r="D21" s="23" t="s">
        <v>487</v>
      </c>
      <c r="E21" s="23" t="s">
        <v>488</v>
      </c>
      <c r="F21" s="23" t="s">
        <v>489</v>
      </c>
      <c r="G21" s="24" t="s">
        <v>490</v>
      </c>
      <c r="H21" s="23" t="s">
        <v>491</v>
      </c>
      <c r="I21" s="11"/>
    </row>
    <row r="22" spans="1:9" x14ac:dyDescent="0.2">
      <c r="A22" s="11"/>
      <c r="B22" s="11"/>
      <c r="C22" s="11"/>
      <c r="D22" s="11"/>
      <c r="E22" s="11"/>
      <c r="F22" s="11"/>
      <c r="G22" s="11"/>
      <c r="H22" s="11"/>
      <c r="I22" s="11"/>
    </row>
    <row r="23" spans="1:9" ht="31.5" customHeight="1" x14ac:dyDescent="0.2">
      <c r="A23" s="95" t="s">
        <v>417</v>
      </c>
      <c r="B23" s="94" t="s">
        <v>645</v>
      </c>
      <c r="C23" s="95" t="s">
        <v>646</v>
      </c>
      <c r="D23" s="96" t="s">
        <v>647</v>
      </c>
      <c r="E23" s="97">
        <f>'F8-5'!F19</f>
        <v>85289444</v>
      </c>
      <c r="F23" s="51"/>
      <c r="G23" s="51"/>
      <c r="H23" s="40"/>
      <c r="I23" s="11"/>
    </row>
    <row r="24" spans="1:9" ht="31.5" customHeight="1" x14ac:dyDescent="0.2">
      <c r="A24" s="95" t="s">
        <v>417</v>
      </c>
      <c r="B24" s="94" t="s">
        <v>645</v>
      </c>
      <c r="C24" s="95" t="s">
        <v>646</v>
      </c>
      <c r="D24" s="96" t="s">
        <v>647</v>
      </c>
      <c r="E24" s="97">
        <f>+'F8-5'!F20</f>
        <v>17195453</v>
      </c>
      <c r="F24" s="51"/>
      <c r="G24" s="51"/>
      <c r="H24" s="40"/>
      <c r="I24" s="11"/>
    </row>
    <row r="25" spans="1:9" x14ac:dyDescent="0.2">
      <c r="A25" s="39"/>
      <c r="B25" s="98"/>
      <c r="C25" s="95"/>
      <c r="D25" s="95"/>
      <c r="E25" s="98"/>
      <c r="F25" s="51"/>
      <c r="G25" s="51"/>
      <c r="H25" s="40"/>
      <c r="I25" s="11"/>
    </row>
    <row r="26" spans="1:9" ht="15.95" customHeight="1" x14ac:dyDescent="0.2">
      <c r="A26" s="39"/>
      <c r="B26" s="39"/>
      <c r="C26" s="51"/>
      <c r="D26" s="51"/>
      <c r="E26" s="51"/>
      <c r="F26" s="51"/>
      <c r="G26" s="51"/>
      <c r="H26" s="40"/>
      <c r="I26" s="11"/>
    </row>
    <row r="27" spans="1:9" ht="15.95" customHeight="1" x14ac:dyDescent="0.2">
      <c r="A27" s="39"/>
      <c r="B27" s="39"/>
      <c r="C27" s="51"/>
      <c r="D27" s="51"/>
      <c r="E27" s="51"/>
      <c r="F27" s="51"/>
      <c r="G27" s="51"/>
      <c r="H27" s="40"/>
      <c r="I27" s="11"/>
    </row>
    <row r="28" spans="1:9" ht="15.95" customHeight="1" x14ac:dyDescent="0.2">
      <c r="A28" s="39"/>
      <c r="B28" s="39"/>
      <c r="C28" s="51"/>
      <c r="D28" s="51"/>
      <c r="E28" s="51"/>
      <c r="F28" s="51"/>
      <c r="G28" s="51"/>
      <c r="H28" s="40"/>
      <c r="I28" s="11"/>
    </row>
    <row r="29" spans="1:9" ht="15.95" customHeight="1" x14ac:dyDescent="0.2">
      <c r="A29" s="39"/>
      <c r="B29" s="39"/>
      <c r="C29" s="51"/>
      <c r="D29" s="51"/>
      <c r="E29" s="51"/>
      <c r="F29" s="51"/>
      <c r="G29" s="51"/>
      <c r="H29" s="40"/>
      <c r="I29" s="11"/>
    </row>
    <row r="30" spans="1:9" ht="15.95" customHeight="1" x14ac:dyDescent="0.2">
      <c r="A30" s="39"/>
      <c r="B30" s="39"/>
      <c r="C30" s="51"/>
      <c r="D30" s="51"/>
      <c r="E30" s="51"/>
      <c r="F30" s="51"/>
      <c r="G30" s="51"/>
      <c r="H30" s="40"/>
      <c r="I30" s="11"/>
    </row>
    <row r="31" spans="1:9" ht="15.95" customHeight="1" x14ac:dyDescent="0.2">
      <c r="A31" s="39"/>
      <c r="B31" s="39"/>
      <c r="C31" s="51"/>
      <c r="D31" s="51"/>
      <c r="E31" s="51"/>
      <c r="F31" s="51"/>
      <c r="G31" s="51"/>
      <c r="H31" s="40"/>
      <c r="I31" s="11"/>
    </row>
    <row r="32" spans="1:9" ht="15.95" customHeight="1" x14ac:dyDescent="0.2">
      <c r="A32" s="39"/>
      <c r="B32" s="39"/>
      <c r="C32" s="51"/>
      <c r="D32" s="51"/>
      <c r="E32" s="51"/>
      <c r="F32" s="51"/>
      <c r="G32" s="51"/>
      <c r="H32" s="40"/>
      <c r="I32" s="11"/>
    </row>
    <row r="33" spans="1:9" ht="15.95" customHeight="1" x14ac:dyDescent="0.2">
      <c r="A33" s="39"/>
      <c r="B33" s="39"/>
      <c r="C33" s="51"/>
      <c r="D33" s="51"/>
      <c r="E33" s="51"/>
      <c r="F33" s="51"/>
      <c r="G33" s="51"/>
      <c r="H33" s="40"/>
      <c r="I33" s="11"/>
    </row>
    <row r="34" spans="1:9" ht="15.95" customHeight="1" x14ac:dyDescent="0.2">
      <c r="A34" s="39"/>
      <c r="B34" s="39"/>
      <c r="C34" s="51"/>
      <c r="D34" s="51"/>
      <c r="E34" s="51"/>
      <c r="F34" s="51"/>
      <c r="G34" s="51"/>
      <c r="H34" s="40"/>
      <c r="I34" s="11"/>
    </row>
    <row r="35" spans="1:9" ht="15.95" customHeight="1" x14ac:dyDescent="0.2">
      <c r="A35" s="39"/>
      <c r="B35" s="39"/>
      <c r="C35" s="51"/>
      <c r="D35" s="51"/>
      <c r="E35" s="51"/>
      <c r="F35" s="51"/>
      <c r="G35" s="51"/>
      <c r="H35" s="40"/>
      <c r="I35" s="11"/>
    </row>
    <row r="36" spans="1:9" ht="15.95" customHeight="1" x14ac:dyDescent="0.2">
      <c r="A36" s="39"/>
      <c r="B36" s="39"/>
      <c r="C36" s="51"/>
      <c r="D36" s="51"/>
      <c r="E36" s="51"/>
      <c r="F36" s="51"/>
      <c r="G36" s="51"/>
      <c r="H36" s="40"/>
      <c r="I36" s="11"/>
    </row>
    <row r="37" spans="1:9" ht="15.95" customHeight="1" x14ac:dyDescent="0.2">
      <c r="A37" s="39"/>
      <c r="B37" s="39"/>
      <c r="C37" s="51"/>
      <c r="D37" s="51"/>
      <c r="E37" s="51"/>
      <c r="F37" s="51"/>
      <c r="G37" s="51"/>
      <c r="H37" s="40"/>
      <c r="I37" s="11"/>
    </row>
    <row r="38" spans="1:9" ht="15.9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">
      <c r="A39" s="11"/>
      <c r="B39" s="11"/>
      <c r="C39" s="11"/>
      <c r="D39" s="11"/>
      <c r="E39" s="11"/>
      <c r="F39" s="11"/>
      <c r="G39" s="11"/>
      <c r="H39" s="11"/>
      <c r="I39" s="11"/>
    </row>
  </sheetData>
  <mergeCells count="5">
    <mergeCell ref="E17:H17"/>
    <mergeCell ref="F18:G18"/>
    <mergeCell ref="F3:H3"/>
    <mergeCell ref="F4:H4"/>
    <mergeCell ref="F5:H5"/>
  </mergeCells>
  <phoneticPr fontId="0" type="noConversion"/>
  <printOptions horizontalCentered="1"/>
  <pageMargins left="0.78740157480314965" right="0.78740157480314965" top="1.3385826771653544" bottom="0.98425196850393704" header="0.9055118110236221" footer="0"/>
  <pageSetup scale="7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I39"/>
  <sheetViews>
    <sheetView showGridLines="0" workbookViewId="0">
      <selection activeCell="E25" sqref="E25"/>
    </sheetView>
  </sheetViews>
  <sheetFormatPr baseColWidth="10" defaultRowHeight="12.75" x14ac:dyDescent="0.2"/>
  <cols>
    <col min="1" max="1" width="15.85546875" customWidth="1"/>
    <col min="2" max="2" width="40.7109375" customWidth="1"/>
    <col min="3" max="4" width="15.85546875" customWidth="1"/>
    <col min="5" max="5" width="15.7109375" customWidth="1"/>
    <col min="6" max="6" width="15.85546875" customWidth="1"/>
    <col min="7" max="7" width="15.7109375" customWidth="1"/>
    <col min="8" max="8" width="15.85546875" customWidth="1"/>
  </cols>
  <sheetData>
    <row r="1" spans="1:9" x14ac:dyDescent="0.2">
      <c r="A1" s="3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31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1"/>
      <c r="B3" s="11"/>
      <c r="C3" s="11"/>
      <c r="D3" s="2"/>
      <c r="E3" s="2"/>
      <c r="F3" s="234" t="s">
        <v>632</v>
      </c>
      <c r="G3" s="234"/>
      <c r="H3" s="234"/>
      <c r="I3" s="11"/>
    </row>
    <row r="4" spans="1:9" x14ac:dyDescent="0.2">
      <c r="A4" s="11"/>
      <c r="B4" s="11"/>
      <c r="C4" s="11"/>
      <c r="D4" s="2"/>
      <c r="E4" s="2"/>
      <c r="F4" s="234" t="s">
        <v>617</v>
      </c>
      <c r="G4" s="234"/>
      <c r="H4" s="234"/>
      <c r="I4" s="11"/>
    </row>
    <row r="5" spans="1:9" x14ac:dyDescent="0.2">
      <c r="A5" s="11"/>
      <c r="B5" s="11"/>
      <c r="C5" s="11"/>
      <c r="D5" s="2"/>
      <c r="E5" s="2"/>
      <c r="F5" s="234" t="s">
        <v>516</v>
      </c>
      <c r="G5" s="234"/>
      <c r="H5" s="234"/>
      <c r="I5" s="11"/>
    </row>
    <row r="6" spans="1:9" x14ac:dyDescent="0.2">
      <c r="A6" s="11"/>
      <c r="B6" s="11"/>
      <c r="C6" s="2"/>
      <c r="D6" s="2"/>
      <c r="E6" s="2"/>
      <c r="F6" s="234" t="s">
        <v>694</v>
      </c>
      <c r="G6" s="234"/>
      <c r="H6" s="234"/>
      <c r="I6" s="11"/>
    </row>
    <row r="7" spans="1:9" x14ac:dyDescent="0.2">
      <c r="A7" s="139" t="s">
        <v>637</v>
      </c>
      <c r="B7" s="11"/>
      <c r="C7" s="11"/>
      <c r="D7" s="11"/>
      <c r="E7" s="11"/>
      <c r="F7" s="11"/>
      <c r="G7" s="11"/>
      <c r="H7" s="139"/>
      <c r="I7" s="11"/>
    </row>
    <row r="8" spans="1:9" x14ac:dyDescent="0.2">
      <c r="A8" s="139"/>
      <c r="B8" s="11"/>
      <c r="C8" s="11"/>
      <c r="D8" s="11"/>
      <c r="E8" s="11"/>
      <c r="F8" s="11"/>
      <c r="G8" s="11"/>
      <c r="H8" s="139"/>
      <c r="I8" s="11"/>
    </row>
    <row r="9" spans="1:9" ht="12" customHeight="1" x14ac:dyDescent="0.2">
      <c r="A9" s="93" t="s">
        <v>638</v>
      </c>
      <c r="B9" s="11"/>
      <c r="C9" s="139"/>
      <c r="D9" s="11"/>
      <c r="E9" s="11"/>
      <c r="F9" s="11"/>
      <c r="G9" s="11"/>
      <c r="H9" s="11"/>
      <c r="I9" s="11"/>
    </row>
    <row r="10" spans="1:9" ht="12" customHeight="1" x14ac:dyDescent="0.2">
      <c r="A10" s="139"/>
      <c r="B10" s="11"/>
      <c r="C10" s="139"/>
      <c r="D10" s="11"/>
      <c r="E10" s="11"/>
      <c r="F10" s="11"/>
      <c r="G10" s="11"/>
      <c r="H10" s="11"/>
      <c r="I10" s="11"/>
    </row>
    <row r="11" spans="1:9" ht="12.75" customHeight="1" x14ac:dyDescent="0.2">
      <c r="A11" s="139" t="s">
        <v>643</v>
      </c>
      <c r="B11" s="11"/>
      <c r="C11" s="139"/>
      <c r="D11" s="11"/>
      <c r="E11" s="11"/>
      <c r="F11" s="11"/>
      <c r="G11" s="11"/>
      <c r="H11" s="11"/>
      <c r="I11" s="11"/>
    </row>
    <row r="12" spans="1:9" ht="10.5" customHeight="1" x14ac:dyDescent="0.2">
      <c r="A12" s="139"/>
      <c r="B12" s="11"/>
      <c r="C12" s="139"/>
      <c r="D12" s="11"/>
      <c r="E12" s="11"/>
      <c r="F12" s="11"/>
      <c r="G12" s="11"/>
      <c r="H12" s="11"/>
      <c r="I12" s="11"/>
    </row>
    <row r="13" spans="1:9" x14ac:dyDescent="0.2">
      <c r="A13" s="139" t="s">
        <v>644</v>
      </c>
      <c r="B13" s="11"/>
      <c r="C13" s="139"/>
      <c r="D13" s="11"/>
      <c r="E13" s="11"/>
      <c r="F13" s="11"/>
      <c r="G13" s="11"/>
      <c r="H13" s="11"/>
      <c r="I13" s="11"/>
    </row>
    <row r="14" spans="1:9" ht="13.5" thickBot="1" x14ac:dyDescent="0.25">
      <c r="A14" s="32"/>
      <c r="B14" s="32"/>
      <c r="C14" s="32"/>
      <c r="D14" s="32"/>
      <c r="E14" s="32"/>
      <c r="F14" s="32"/>
      <c r="G14" s="32"/>
      <c r="H14" s="32"/>
      <c r="I14" s="11"/>
    </row>
    <row r="15" spans="1:9" x14ac:dyDescent="0.2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2">
      <c r="A16" s="11"/>
      <c r="B16" s="11"/>
      <c r="C16" s="11"/>
      <c r="E16" s="11"/>
      <c r="F16" s="11"/>
      <c r="G16" s="11"/>
      <c r="H16" s="11"/>
      <c r="I16" s="11"/>
    </row>
    <row r="17" spans="1:9" x14ac:dyDescent="0.2">
      <c r="A17" s="14" t="s">
        <v>478</v>
      </c>
      <c r="B17" s="136"/>
      <c r="C17" s="37"/>
      <c r="D17" s="37"/>
      <c r="E17" s="184" t="s">
        <v>518</v>
      </c>
      <c r="F17" s="189"/>
      <c r="G17" s="189"/>
      <c r="H17" s="185"/>
      <c r="I17" s="11"/>
    </row>
    <row r="18" spans="1:9" x14ac:dyDescent="0.2">
      <c r="A18" s="18" t="s">
        <v>519</v>
      </c>
      <c r="B18" s="18" t="s">
        <v>618</v>
      </c>
      <c r="C18" s="18" t="s">
        <v>520</v>
      </c>
      <c r="D18" s="18" t="s">
        <v>486</v>
      </c>
      <c r="E18" s="18"/>
      <c r="F18" s="235" t="s">
        <v>619</v>
      </c>
      <c r="G18" s="235"/>
      <c r="H18" s="18" t="s">
        <v>522</v>
      </c>
      <c r="I18" s="11"/>
    </row>
    <row r="19" spans="1:9" x14ac:dyDescent="0.2">
      <c r="A19" s="18" t="s">
        <v>517</v>
      </c>
      <c r="C19" s="18" t="s">
        <v>523</v>
      </c>
      <c r="D19" s="138" t="s">
        <v>521</v>
      </c>
      <c r="E19" s="18" t="s">
        <v>485</v>
      </c>
      <c r="F19" s="14" t="s">
        <v>524</v>
      </c>
      <c r="G19" s="135" t="s">
        <v>525</v>
      </c>
      <c r="H19" s="18" t="s">
        <v>526</v>
      </c>
      <c r="I19" s="11"/>
    </row>
    <row r="20" spans="1:9" x14ac:dyDescent="0.2">
      <c r="A20" s="18"/>
      <c r="B20" s="18"/>
      <c r="C20" s="18"/>
      <c r="D20" s="18"/>
      <c r="E20" s="18"/>
      <c r="F20" s="49"/>
      <c r="G20" s="137" t="s">
        <v>484</v>
      </c>
      <c r="H20" s="49"/>
      <c r="I20" s="11"/>
    </row>
    <row r="21" spans="1:9" x14ac:dyDescent="0.2">
      <c r="A21" s="23" t="s">
        <v>481</v>
      </c>
      <c r="B21" s="23" t="s">
        <v>482</v>
      </c>
      <c r="C21" s="23" t="s">
        <v>483</v>
      </c>
      <c r="D21" s="23" t="s">
        <v>487</v>
      </c>
      <c r="E21" s="23" t="s">
        <v>488</v>
      </c>
      <c r="F21" s="23" t="s">
        <v>489</v>
      </c>
      <c r="G21" s="24" t="s">
        <v>490</v>
      </c>
      <c r="H21" s="23" t="s">
        <v>491</v>
      </c>
      <c r="I21" s="11"/>
    </row>
    <row r="22" spans="1:9" x14ac:dyDescent="0.2">
      <c r="A22" s="11"/>
      <c r="B22" s="11"/>
      <c r="C22" s="11"/>
      <c r="D22" s="11"/>
      <c r="E22" s="11"/>
      <c r="F22" s="11"/>
      <c r="G22" s="11"/>
      <c r="H22" s="11"/>
      <c r="I22" s="11"/>
    </row>
    <row r="23" spans="1:9" ht="31.5" customHeight="1" x14ac:dyDescent="0.2">
      <c r="A23" s="95" t="s">
        <v>417</v>
      </c>
      <c r="B23" s="94" t="s">
        <v>645</v>
      </c>
      <c r="C23" s="95" t="s">
        <v>646</v>
      </c>
      <c r="D23" s="96" t="s">
        <v>647</v>
      </c>
      <c r="E23" s="97">
        <f>'F8-5'!G19</f>
        <v>7817000</v>
      </c>
      <c r="F23" s="51"/>
      <c r="G23" s="51"/>
      <c r="H23" s="40"/>
      <c r="I23" s="11"/>
    </row>
    <row r="24" spans="1:9" ht="31.5" customHeight="1" x14ac:dyDescent="0.2">
      <c r="A24" s="95" t="s">
        <v>417</v>
      </c>
      <c r="B24" s="94" t="s">
        <v>645</v>
      </c>
      <c r="C24" s="95" t="s">
        <v>646</v>
      </c>
      <c r="D24" s="96" t="s">
        <v>647</v>
      </c>
      <c r="E24" s="97">
        <f>+'F8-5'!G20</f>
        <v>1576000</v>
      </c>
      <c r="F24" s="51"/>
      <c r="G24" s="51"/>
      <c r="H24" s="40"/>
      <c r="I24" s="11"/>
    </row>
    <row r="25" spans="1:9" x14ac:dyDescent="0.2">
      <c r="A25" s="39"/>
      <c r="B25" s="98"/>
      <c r="C25" s="95"/>
      <c r="D25" s="95"/>
      <c r="E25" s="98"/>
      <c r="F25" s="51"/>
      <c r="G25" s="51"/>
      <c r="H25" s="40"/>
      <c r="I25" s="11"/>
    </row>
    <row r="26" spans="1:9" ht="15.95" customHeight="1" x14ac:dyDescent="0.2">
      <c r="A26" s="39"/>
      <c r="B26" s="39"/>
      <c r="C26" s="51"/>
      <c r="D26" s="51"/>
      <c r="E26" s="51"/>
      <c r="F26" s="51"/>
      <c r="G26" s="51"/>
      <c r="H26" s="40"/>
      <c r="I26" s="11"/>
    </row>
    <row r="27" spans="1:9" ht="15.95" customHeight="1" x14ac:dyDescent="0.2">
      <c r="A27" s="39"/>
      <c r="B27" s="39"/>
      <c r="C27" s="51"/>
      <c r="D27" s="51"/>
      <c r="E27" s="51"/>
      <c r="F27" s="51"/>
      <c r="G27" s="51"/>
      <c r="H27" s="40"/>
      <c r="I27" s="11"/>
    </row>
    <row r="28" spans="1:9" ht="15.95" customHeight="1" x14ac:dyDescent="0.2">
      <c r="A28" s="39"/>
      <c r="B28" s="39"/>
      <c r="C28" s="51"/>
      <c r="D28" s="51"/>
      <c r="E28" s="51"/>
      <c r="F28" s="51"/>
      <c r="G28" s="51"/>
      <c r="H28" s="40"/>
      <c r="I28" s="11"/>
    </row>
    <row r="29" spans="1:9" ht="15.95" customHeight="1" x14ac:dyDescent="0.2">
      <c r="A29" s="39"/>
      <c r="B29" s="39"/>
      <c r="C29" s="51"/>
      <c r="D29" s="51"/>
      <c r="E29" s="51"/>
      <c r="F29" s="51"/>
      <c r="G29" s="51"/>
      <c r="H29" s="40"/>
      <c r="I29" s="11"/>
    </row>
    <row r="30" spans="1:9" ht="15.95" customHeight="1" x14ac:dyDescent="0.2">
      <c r="A30" s="39"/>
      <c r="B30" s="39"/>
      <c r="C30" s="51"/>
      <c r="D30" s="51"/>
      <c r="E30" s="51"/>
      <c r="F30" s="51"/>
      <c r="G30" s="51"/>
      <c r="H30" s="40"/>
      <c r="I30" s="11"/>
    </row>
    <row r="31" spans="1:9" ht="15.95" customHeight="1" x14ac:dyDescent="0.2">
      <c r="A31" s="39"/>
      <c r="B31" s="39"/>
      <c r="C31" s="51"/>
      <c r="D31" s="51"/>
      <c r="E31" s="51"/>
      <c r="F31" s="51"/>
      <c r="G31" s="51"/>
      <c r="H31" s="40"/>
      <c r="I31" s="11"/>
    </row>
    <row r="32" spans="1:9" ht="15.95" customHeight="1" x14ac:dyDescent="0.2">
      <c r="A32" s="39"/>
      <c r="B32" s="39"/>
      <c r="C32" s="51"/>
      <c r="D32" s="51"/>
      <c r="E32" s="51"/>
      <c r="F32" s="51"/>
      <c r="G32" s="51"/>
      <c r="H32" s="40"/>
      <c r="I32" s="11"/>
    </row>
    <row r="33" spans="1:9" ht="15.95" customHeight="1" x14ac:dyDescent="0.2">
      <c r="A33" s="39"/>
      <c r="B33" s="39"/>
      <c r="C33" s="51"/>
      <c r="D33" s="51"/>
      <c r="E33" s="51"/>
      <c r="F33" s="51"/>
      <c r="G33" s="51"/>
      <c r="H33" s="40"/>
      <c r="I33" s="11"/>
    </row>
    <row r="34" spans="1:9" ht="15.95" customHeight="1" x14ac:dyDescent="0.2">
      <c r="A34" s="39"/>
      <c r="B34" s="39"/>
      <c r="C34" s="51"/>
      <c r="D34" s="51"/>
      <c r="E34" s="51"/>
      <c r="F34" s="51"/>
      <c r="G34" s="51"/>
      <c r="H34" s="40"/>
      <c r="I34" s="11"/>
    </row>
    <row r="35" spans="1:9" ht="15.95" customHeight="1" x14ac:dyDescent="0.2">
      <c r="A35" s="39"/>
      <c r="B35" s="39"/>
      <c r="C35" s="51"/>
      <c r="D35" s="51"/>
      <c r="E35" s="51"/>
      <c r="F35" s="51"/>
      <c r="G35" s="51"/>
      <c r="H35" s="40"/>
      <c r="I35" s="11"/>
    </row>
    <row r="36" spans="1:9" ht="15.95" customHeight="1" x14ac:dyDescent="0.2">
      <c r="A36" s="39"/>
      <c r="B36" s="39"/>
      <c r="C36" s="51"/>
      <c r="D36" s="51"/>
      <c r="E36" s="51"/>
      <c r="F36" s="51"/>
      <c r="G36" s="51"/>
      <c r="H36" s="40"/>
      <c r="I36" s="11"/>
    </row>
    <row r="37" spans="1:9" ht="15.95" customHeight="1" x14ac:dyDescent="0.2">
      <c r="A37" s="39"/>
      <c r="B37" s="39"/>
      <c r="C37" s="51"/>
      <c r="D37" s="51"/>
      <c r="E37" s="51"/>
      <c r="F37" s="51"/>
      <c r="G37" s="51"/>
      <c r="H37" s="40"/>
      <c r="I37" s="11"/>
    </row>
    <row r="38" spans="1:9" ht="15.9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">
      <c r="A39" s="11"/>
      <c r="B39" s="11"/>
      <c r="C39" s="11"/>
      <c r="D39" s="11"/>
      <c r="E39" s="11"/>
      <c r="F39" s="11"/>
      <c r="G39" s="11"/>
      <c r="H39" s="11"/>
      <c r="I39" s="11"/>
    </row>
  </sheetData>
  <mergeCells count="6">
    <mergeCell ref="F3:H3"/>
    <mergeCell ref="F4:H4"/>
    <mergeCell ref="F5:H5"/>
    <mergeCell ref="E17:H17"/>
    <mergeCell ref="F18:G18"/>
    <mergeCell ref="F6:H6"/>
  </mergeCells>
  <printOptions horizontalCentered="1"/>
  <pageMargins left="0.78740157480314965" right="0.78740157480314965" top="1.3385826771653544" bottom="0.98425196850393704" header="0.9055118110236221" footer="0"/>
  <pageSetup scale="7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opLeftCell="A3" zoomScale="75" workbookViewId="0">
      <selection activeCell="K14" sqref="K14"/>
    </sheetView>
  </sheetViews>
  <sheetFormatPr baseColWidth="10" defaultRowHeight="12.75" x14ac:dyDescent="0.2"/>
  <sheetData>
    <row r="1" spans="1:9" x14ac:dyDescent="0.2">
      <c r="A1" s="1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1"/>
      <c r="B2" s="11"/>
      <c r="C2" s="11"/>
      <c r="D2" s="11"/>
      <c r="E2" s="11"/>
      <c r="F2" s="11"/>
      <c r="G2" s="1" t="s">
        <v>600</v>
      </c>
      <c r="H2" s="11"/>
      <c r="I2" s="11"/>
    </row>
    <row r="3" spans="1:9" x14ac:dyDescent="0.2">
      <c r="A3" s="11"/>
      <c r="B3" s="11"/>
      <c r="C3" s="11"/>
      <c r="D3" s="11"/>
      <c r="E3" s="11"/>
      <c r="F3" s="11"/>
      <c r="G3" s="1" t="s">
        <v>494</v>
      </c>
      <c r="H3" s="11"/>
      <c r="I3" s="11"/>
    </row>
    <row r="4" spans="1:9" x14ac:dyDescent="0.2">
      <c r="A4" s="11"/>
      <c r="B4" s="11"/>
      <c r="C4" s="11"/>
      <c r="D4" s="11"/>
      <c r="E4" s="11"/>
      <c r="F4" s="11"/>
      <c r="G4" s="1" t="s">
        <v>495</v>
      </c>
      <c r="H4" s="11"/>
      <c r="I4" s="11"/>
    </row>
    <row r="5" spans="1:9" x14ac:dyDescent="0.2">
      <c r="A5" s="11"/>
      <c r="B5" s="11"/>
      <c r="C5" s="11"/>
      <c r="D5" s="11"/>
      <c r="E5" s="11"/>
      <c r="F5" s="11"/>
      <c r="G5" s="6"/>
      <c r="H5" s="11"/>
      <c r="I5" s="11"/>
    </row>
    <row r="6" spans="1:9" x14ac:dyDescent="0.2">
      <c r="A6" s="11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496</v>
      </c>
      <c r="B7" s="10"/>
      <c r="C7" s="10"/>
      <c r="D7" s="11"/>
      <c r="E7" s="11"/>
      <c r="F7" s="11"/>
      <c r="G7" s="11"/>
      <c r="H7" s="11"/>
      <c r="I7" s="11"/>
    </row>
    <row r="8" spans="1:9" ht="9" customHeight="1" x14ac:dyDescent="0.2">
      <c r="A8" s="10"/>
      <c r="B8" s="10"/>
      <c r="C8" s="10"/>
      <c r="D8" s="11"/>
      <c r="E8" s="11"/>
      <c r="F8" s="11"/>
      <c r="G8" s="11"/>
      <c r="H8" s="11"/>
      <c r="I8" s="11"/>
    </row>
    <row r="9" spans="1:9" x14ac:dyDescent="0.2">
      <c r="A9" s="10" t="s">
        <v>584</v>
      </c>
      <c r="B9" s="10"/>
      <c r="C9" s="10"/>
      <c r="D9" s="11"/>
      <c r="E9" s="11"/>
      <c r="F9" s="11"/>
      <c r="G9" s="11"/>
      <c r="H9" s="11"/>
      <c r="I9" s="11"/>
    </row>
    <row r="10" spans="1:9" ht="9" customHeight="1" x14ac:dyDescent="0.2">
      <c r="A10" s="10"/>
      <c r="B10" s="10"/>
      <c r="C10" s="10"/>
      <c r="D10" s="11"/>
      <c r="E10" s="11"/>
      <c r="F10" s="11"/>
      <c r="G10" s="11"/>
      <c r="H10" s="11"/>
      <c r="I10" s="11"/>
    </row>
    <row r="11" spans="1:9" x14ac:dyDescent="0.2">
      <c r="A11" s="10" t="s">
        <v>585</v>
      </c>
      <c r="B11" s="10"/>
      <c r="C11" s="10"/>
      <c r="D11" s="11"/>
      <c r="E11" s="11"/>
      <c r="F11" s="11"/>
      <c r="G11" s="11"/>
      <c r="H11" s="11"/>
      <c r="I11" s="11"/>
    </row>
    <row r="12" spans="1:9" ht="9" customHeight="1" x14ac:dyDescent="0.2">
      <c r="A12" s="10"/>
      <c r="B12" s="10"/>
      <c r="C12" s="10"/>
      <c r="D12" s="11"/>
      <c r="E12" s="11"/>
      <c r="F12" s="11"/>
      <c r="G12" s="11"/>
      <c r="H12" s="11"/>
      <c r="I12" s="11"/>
    </row>
    <row r="13" spans="1:9" x14ac:dyDescent="0.2">
      <c r="A13" s="10" t="s">
        <v>497</v>
      </c>
      <c r="B13" s="10"/>
      <c r="C13" s="10"/>
      <c r="D13" s="11"/>
      <c r="E13" s="11"/>
      <c r="F13" s="11"/>
      <c r="G13" s="11"/>
      <c r="H13" s="11"/>
      <c r="I13" s="11"/>
    </row>
    <row r="14" spans="1:9" ht="9" customHeight="1" x14ac:dyDescent="0.2">
      <c r="A14" s="10"/>
      <c r="B14" s="10"/>
      <c r="C14" s="10"/>
      <c r="D14" s="11"/>
      <c r="E14" s="11"/>
      <c r="F14" s="11"/>
      <c r="G14" s="11"/>
      <c r="H14" s="11"/>
      <c r="I14" s="11"/>
    </row>
    <row r="15" spans="1:9" x14ac:dyDescent="0.2">
      <c r="A15" s="10" t="s">
        <v>498</v>
      </c>
      <c r="B15" s="10"/>
      <c r="C15" s="10"/>
      <c r="D15" s="11"/>
      <c r="E15" s="11"/>
      <c r="F15" s="11"/>
      <c r="G15" s="11"/>
      <c r="H15" s="11"/>
      <c r="I15" s="11"/>
    </row>
    <row r="16" spans="1:9" ht="9" customHeight="1" x14ac:dyDescent="0.2">
      <c r="A16" s="10"/>
      <c r="B16" s="10"/>
      <c r="C16" s="10"/>
      <c r="D16" s="11"/>
      <c r="E16" s="11"/>
      <c r="F16" s="11"/>
      <c r="G16" s="11"/>
      <c r="H16" s="11"/>
      <c r="I16" s="11"/>
    </row>
    <row r="17" spans="1:9" x14ac:dyDescent="0.2">
      <c r="A17" s="10" t="s">
        <v>499</v>
      </c>
      <c r="B17" s="10"/>
      <c r="C17" s="10"/>
      <c r="D17" s="11"/>
      <c r="E17" s="11"/>
      <c r="F17" s="11"/>
      <c r="G17" s="11"/>
      <c r="H17" s="11"/>
      <c r="I17" s="11"/>
    </row>
    <row r="18" spans="1:9" x14ac:dyDescent="0.2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3.5" thickBot="1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">
      <c r="A20" s="11"/>
      <c r="B20" s="11"/>
      <c r="C20" s="11"/>
      <c r="D20" s="11"/>
      <c r="E20" s="11"/>
      <c r="F20" s="11"/>
      <c r="G20" s="11"/>
      <c r="H20" s="11"/>
      <c r="I20" s="11"/>
    </row>
    <row r="21" spans="1:9" x14ac:dyDescent="0.2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">
      <c r="A22" s="184" t="s">
        <v>500</v>
      </c>
      <c r="B22" s="189"/>
      <c r="C22" s="189"/>
      <c r="D22" s="189"/>
      <c r="E22" s="189"/>
      <c r="F22" s="189"/>
      <c r="G22" s="189"/>
      <c r="H22" s="189"/>
      <c r="I22" s="185"/>
    </row>
    <row r="23" spans="1:9" x14ac:dyDescent="0.2">
      <c r="A23" s="34"/>
      <c r="B23" s="35"/>
      <c r="C23" s="35"/>
      <c r="D23" s="35"/>
      <c r="E23" s="35"/>
      <c r="F23" s="35"/>
      <c r="G23" s="35"/>
      <c r="H23" s="35"/>
      <c r="I23" s="36"/>
    </row>
    <row r="24" spans="1:9" x14ac:dyDescent="0.2">
      <c r="A24" s="34"/>
      <c r="B24" s="35"/>
      <c r="C24" s="35"/>
      <c r="D24" s="35"/>
      <c r="E24" s="35"/>
      <c r="F24" s="35"/>
      <c r="G24" s="35"/>
      <c r="H24" s="35"/>
      <c r="I24" s="36"/>
    </row>
    <row r="25" spans="1:9" x14ac:dyDescent="0.2">
      <c r="A25" s="34"/>
      <c r="B25" s="35"/>
      <c r="C25" s="35"/>
      <c r="D25" s="35"/>
      <c r="E25" s="35"/>
      <c r="F25" s="35"/>
      <c r="G25" s="35"/>
      <c r="H25" s="35"/>
      <c r="I25" s="36"/>
    </row>
    <row r="26" spans="1:9" x14ac:dyDescent="0.2">
      <c r="A26" s="34"/>
      <c r="B26" s="35"/>
      <c r="C26" s="35"/>
      <c r="D26" s="35"/>
      <c r="E26" s="35"/>
      <c r="F26" s="35"/>
      <c r="G26" s="35"/>
      <c r="H26" s="35"/>
      <c r="I26" s="36"/>
    </row>
    <row r="27" spans="1:9" x14ac:dyDescent="0.2">
      <c r="A27" s="34"/>
      <c r="B27" s="35"/>
      <c r="C27" s="35"/>
      <c r="D27" s="35"/>
      <c r="E27" s="35"/>
      <c r="F27" s="35"/>
      <c r="G27" s="35"/>
      <c r="H27" s="35"/>
      <c r="I27" s="36"/>
    </row>
    <row r="28" spans="1:9" x14ac:dyDescent="0.2">
      <c r="A28" s="34"/>
      <c r="B28" s="35"/>
      <c r="C28" s="35"/>
      <c r="D28" s="35"/>
      <c r="E28" s="35"/>
      <c r="F28" s="35"/>
      <c r="G28" s="35"/>
      <c r="H28" s="35"/>
      <c r="I28" s="36"/>
    </row>
    <row r="29" spans="1:9" x14ac:dyDescent="0.2">
      <c r="A29" s="34"/>
      <c r="B29" s="35"/>
      <c r="C29" s="35"/>
      <c r="D29" s="35"/>
      <c r="E29" s="35"/>
      <c r="F29" s="35"/>
      <c r="G29" s="35"/>
      <c r="H29" s="35"/>
      <c r="I29" s="36"/>
    </row>
    <row r="30" spans="1:9" x14ac:dyDescent="0.2">
      <c r="A30" s="34"/>
      <c r="B30" s="35"/>
      <c r="C30" s="35"/>
      <c r="D30" s="35"/>
      <c r="E30" s="35"/>
      <c r="F30" s="35"/>
      <c r="G30" s="35"/>
      <c r="H30" s="35"/>
      <c r="I30" s="36"/>
    </row>
    <row r="31" spans="1:9" x14ac:dyDescent="0.2">
      <c r="A31" s="34"/>
      <c r="B31" s="35"/>
      <c r="C31" s="35"/>
      <c r="D31" s="35"/>
      <c r="E31" s="35"/>
      <c r="F31" s="35"/>
      <c r="G31" s="35"/>
      <c r="H31" s="35"/>
      <c r="I31" s="36"/>
    </row>
    <row r="32" spans="1:9" x14ac:dyDescent="0.2">
      <c r="A32" s="79"/>
      <c r="B32" s="8"/>
      <c r="C32" s="8"/>
      <c r="D32" s="8"/>
      <c r="E32" s="8"/>
      <c r="F32" s="8"/>
      <c r="G32" s="8"/>
      <c r="H32" s="8"/>
      <c r="I32" s="80"/>
    </row>
    <row r="33" spans="1:9" x14ac:dyDescent="0.2">
      <c r="A33" s="79"/>
      <c r="B33" s="8"/>
      <c r="C33" s="8"/>
      <c r="D33" s="8"/>
      <c r="E33" s="8"/>
      <c r="F33" s="8"/>
      <c r="G33" s="8"/>
      <c r="H33" s="8"/>
      <c r="I33" s="80"/>
    </row>
    <row r="34" spans="1:9" x14ac:dyDescent="0.2">
      <c r="A34" s="79"/>
      <c r="B34" s="8"/>
      <c r="C34" s="8"/>
      <c r="D34" s="8"/>
      <c r="E34" s="8"/>
      <c r="F34" s="8"/>
      <c r="G34" s="8"/>
      <c r="H34" s="8"/>
      <c r="I34" s="80"/>
    </row>
    <row r="35" spans="1:9" x14ac:dyDescent="0.2">
      <c r="A35" s="79"/>
      <c r="B35" s="8"/>
      <c r="C35" s="8"/>
      <c r="D35" s="8"/>
      <c r="E35" s="8"/>
      <c r="F35" s="8"/>
      <c r="G35" s="8"/>
      <c r="H35" s="8"/>
      <c r="I35" s="80"/>
    </row>
    <row r="36" spans="1:9" x14ac:dyDescent="0.2">
      <c r="A36" s="79"/>
      <c r="B36" s="8"/>
      <c r="C36" s="8"/>
      <c r="D36" s="8"/>
      <c r="E36" s="8"/>
      <c r="F36" s="8"/>
      <c r="G36" s="8"/>
      <c r="H36" s="8"/>
      <c r="I36" s="80"/>
    </row>
    <row r="37" spans="1:9" x14ac:dyDescent="0.2">
      <c r="A37" s="81"/>
      <c r="B37" s="7"/>
      <c r="C37" s="7"/>
      <c r="D37" s="7"/>
      <c r="E37" s="7"/>
      <c r="F37" s="7"/>
      <c r="G37" s="7"/>
      <c r="H37" s="7"/>
      <c r="I37" s="82"/>
    </row>
  </sheetData>
  <mergeCells count="1">
    <mergeCell ref="A22:I22"/>
  </mergeCells>
  <phoneticPr fontId="0" type="noConversion"/>
  <pageMargins left="1.96" right="0.75" top="1.45" bottom="1" header="0.99" footer="0"/>
  <pageSetup scale="80" orientation="landscape" horizontalDpi="4294967293" r:id="rId1"/>
  <headerFooter alignWithMargins="0">
    <oddHeader>&amp;L&amp;"Arial,Negrita"&amp;9MINISTERIO DE HACIENDA
Dirección General de Presupuesto Nacional
Ejercicio Presupuestario 2006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zoomScale="75" workbookViewId="0">
      <selection activeCell="B25" sqref="B25"/>
    </sheetView>
  </sheetViews>
  <sheetFormatPr baseColWidth="10" defaultRowHeight="12.75" x14ac:dyDescent="0.2"/>
  <cols>
    <col min="1" max="1" width="16.85546875" customWidth="1"/>
    <col min="2" max="2" width="50.5703125" customWidth="1"/>
    <col min="3" max="6" width="16.85546875" customWidth="1"/>
    <col min="7" max="7" width="7.28515625" customWidth="1"/>
  </cols>
  <sheetData>
    <row r="1" spans="1:6" x14ac:dyDescent="0.2">
      <c r="A1" s="11"/>
      <c r="B1" s="11"/>
      <c r="C1" s="11"/>
      <c r="D1" s="1" t="s">
        <v>527</v>
      </c>
      <c r="E1" s="2"/>
      <c r="F1" s="11"/>
    </row>
    <row r="2" spans="1:6" x14ac:dyDescent="0.2">
      <c r="A2" s="11"/>
      <c r="B2" s="11"/>
      <c r="C2" s="11"/>
      <c r="D2" s="1" t="s">
        <v>528</v>
      </c>
      <c r="E2" s="2"/>
      <c r="F2" s="11"/>
    </row>
    <row r="3" spans="1:6" x14ac:dyDescent="0.2">
      <c r="A3" s="11"/>
      <c r="B3" s="11"/>
      <c r="C3" s="11"/>
      <c r="D3" s="1" t="s">
        <v>529</v>
      </c>
      <c r="E3" s="2"/>
      <c r="F3" s="11"/>
    </row>
    <row r="4" spans="1:6" x14ac:dyDescent="0.2">
      <c r="A4" s="11"/>
      <c r="B4" s="11"/>
      <c r="C4" s="11"/>
      <c r="D4" s="2"/>
      <c r="E4" s="2"/>
      <c r="F4" s="2"/>
    </row>
    <row r="5" spans="1:6" x14ac:dyDescent="0.2">
      <c r="A5" s="10" t="s">
        <v>0</v>
      </c>
      <c r="B5" s="11"/>
      <c r="C5" s="11"/>
      <c r="D5" s="11"/>
      <c r="E5" s="10"/>
      <c r="F5" s="11"/>
    </row>
    <row r="6" spans="1:6" ht="9" customHeight="1" x14ac:dyDescent="0.2">
      <c r="A6" s="10"/>
      <c r="B6" s="11"/>
      <c r="C6" s="11"/>
      <c r="D6" s="11"/>
      <c r="E6" s="10"/>
      <c r="F6" s="11"/>
    </row>
    <row r="7" spans="1:6" x14ac:dyDescent="0.2">
      <c r="A7" s="10" t="s">
        <v>586</v>
      </c>
      <c r="B7" s="11"/>
      <c r="C7" s="11"/>
      <c r="D7" s="11"/>
      <c r="E7" s="10"/>
      <c r="F7" s="11"/>
    </row>
    <row r="8" spans="1:6" ht="9" customHeight="1" x14ac:dyDescent="0.2">
      <c r="A8" s="10"/>
      <c r="B8" s="11"/>
      <c r="C8" s="11"/>
      <c r="D8" s="10"/>
      <c r="E8" s="10"/>
      <c r="F8" s="11"/>
    </row>
    <row r="9" spans="1:6" ht="12.75" customHeight="1" x14ac:dyDescent="0.2">
      <c r="A9" s="10" t="s">
        <v>2</v>
      </c>
      <c r="B9" s="11"/>
      <c r="C9" s="11"/>
      <c r="D9" s="10"/>
      <c r="E9" s="10"/>
      <c r="F9" s="11"/>
    </row>
    <row r="10" spans="1:6" ht="9" customHeight="1" x14ac:dyDescent="0.2">
      <c r="A10" s="10"/>
      <c r="B10" s="11"/>
      <c r="C10" s="11"/>
      <c r="D10" s="10"/>
      <c r="E10" s="10"/>
      <c r="F10" s="11"/>
    </row>
    <row r="11" spans="1:6" x14ac:dyDescent="0.2">
      <c r="A11" s="10" t="s">
        <v>530</v>
      </c>
      <c r="B11" s="11"/>
      <c r="C11" s="11"/>
      <c r="D11" s="11"/>
      <c r="E11" s="11"/>
      <c r="F11" s="11"/>
    </row>
    <row r="12" spans="1:6" ht="21.75" customHeight="1" thickBot="1" x14ac:dyDescent="0.25">
      <c r="A12" s="32"/>
      <c r="B12" s="32"/>
      <c r="C12" s="32"/>
      <c r="D12" s="32"/>
      <c r="E12" s="32"/>
      <c r="F12" s="32"/>
    </row>
    <row r="13" spans="1:6" x14ac:dyDescent="0.2">
      <c r="A13" s="11"/>
      <c r="B13" s="11"/>
      <c r="C13" s="11"/>
      <c r="D13" s="11"/>
      <c r="E13" s="11"/>
      <c r="F13" s="11"/>
    </row>
    <row r="14" spans="1:6" x14ac:dyDescent="0.2">
      <c r="A14" s="37"/>
      <c r="B14" s="29"/>
      <c r="C14" s="14" t="s">
        <v>531</v>
      </c>
      <c r="D14" s="189" t="s">
        <v>532</v>
      </c>
      <c r="E14" s="189"/>
      <c r="F14" s="185"/>
    </row>
    <row r="15" spans="1:6" x14ac:dyDescent="0.2">
      <c r="A15" s="18" t="s">
        <v>533</v>
      </c>
      <c r="B15" s="18" t="s">
        <v>479</v>
      </c>
      <c r="C15" s="22" t="s">
        <v>534</v>
      </c>
      <c r="D15" s="184" t="s">
        <v>535</v>
      </c>
      <c r="E15" s="185"/>
      <c r="F15" s="26" t="s">
        <v>485</v>
      </c>
    </row>
    <row r="16" spans="1:6" x14ac:dyDescent="0.2">
      <c r="A16" s="18" t="s">
        <v>519</v>
      </c>
      <c r="B16" s="18" t="s">
        <v>604</v>
      </c>
      <c r="C16" s="17" t="s">
        <v>524</v>
      </c>
      <c r="D16" s="22"/>
      <c r="E16" s="14"/>
      <c r="F16" s="26" t="s">
        <v>536</v>
      </c>
    </row>
    <row r="17" spans="1:6" x14ac:dyDescent="0.2">
      <c r="A17" s="18" t="s">
        <v>517</v>
      </c>
      <c r="B17" s="18"/>
      <c r="C17" s="22" t="s">
        <v>537</v>
      </c>
      <c r="D17" s="22" t="s">
        <v>538</v>
      </c>
      <c r="E17" s="18" t="s">
        <v>539</v>
      </c>
      <c r="F17" s="26" t="s">
        <v>539</v>
      </c>
    </row>
    <row r="18" spans="1:6" x14ac:dyDescent="0.2">
      <c r="A18" s="18"/>
      <c r="B18" s="18"/>
      <c r="C18" s="22"/>
      <c r="D18" s="22"/>
      <c r="E18" s="18"/>
      <c r="F18" s="26"/>
    </row>
    <row r="19" spans="1:6" x14ac:dyDescent="0.2">
      <c r="A19" s="23" t="s">
        <v>481</v>
      </c>
      <c r="B19" s="23" t="s">
        <v>482</v>
      </c>
      <c r="C19" s="24" t="s">
        <v>483</v>
      </c>
      <c r="D19" s="24" t="s">
        <v>487</v>
      </c>
      <c r="E19" s="23" t="s">
        <v>488</v>
      </c>
      <c r="F19" s="27" t="s">
        <v>489</v>
      </c>
    </row>
    <row r="20" spans="1:6" x14ac:dyDescent="0.2">
      <c r="A20" s="11"/>
      <c r="B20" s="11"/>
      <c r="C20" s="11"/>
      <c r="D20" s="11"/>
      <c r="E20" s="11"/>
      <c r="F20" s="11"/>
    </row>
    <row r="21" spans="1:6" ht="15.95" customHeight="1" x14ac:dyDescent="0.2">
      <c r="A21" s="75"/>
      <c r="B21" s="51"/>
      <c r="C21" s="74"/>
      <c r="D21" s="74"/>
      <c r="E21" s="74"/>
      <c r="F21" s="74"/>
    </row>
    <row r="22" spans="1:6" ht="15.95" customHeight="1" x14ac:dyDescent="0.2">
      <c r="A22" s="75"/>
      <c r="B22" s="51"/>
      <c r="C22" s="74"/>
      <c r="D22" s="74"/>
      <c r="E22" s="74"/>
      <c r="F22" s="74"/>
    </row>
    <row r="23" spans="1:6" ht="15.95" customHeight="1" x14ac:dyDescent="0.2">
      <c r="A23" s="75"/>
      <c r="B23" s="51"/>
      <c r="C23" s="74"/>
      <c r="D23" s="74"/>
      <c r="E23" s="74"/>
      <c r="F23" s="74"/>
    </row>
    <row r="24" spans="1:6" ht="15.95" customHeight="1" x14ac:dyDescent="0.2">
      <c r="A24" s="75"/>
      <c r="B24" s="51"/>
      <c r="C24" s="74"/>
      <c r="D24" s="74"/>
      <c r="E24" s="74"/>
      <c r="F24" s="74"/>
    </row>
    <row r="25" spans="1:6" ht="15.95" customHeight="1" x14ac:dyDescent="0.2">
      <c r="A25" s="75"/>
      <c r="B25" s="51"/>
      <c r="C25" s="74"/>
      <c r="D25" s="74"/>
      <c r="E25" s="74"/>
      <c r="F25" s="74"/>
    </row>
    <row r="26" spans="1:6" ht="15.95" customHeight="1" x14ac:dyDescent="0.2">
      <c r="A26" s="39"/>
      <c r="B26" s="51"/>
      <c r="C26" s="74"/>
      <c r="D26" s="74"/>
      <c r="E26" s="74"/>
      <c r="F26" s="74"/>
    </row>
    <row r="27" spans="1:6" ht="15.95" customHeight="1" x14ac:dyDescent="0.2">
      <c r="A27" s="40"/>
      <c r="B27" s="40"/>
      <c r="C27" s="40"/>
      <c r="D27" s="40"/>
      <c r="E27" s="40"/>
      <c r="F27" s="40"/>
    </row>
    <row r="28" spans="1:6" ht="15.95" customHeight="1" x14ac:dyDescent="0.2">
      <c r="A28" s="40"/>
      <c r="B28" s="40"/>
      <c r="C28" s="40"/>
      <c r="D28" s="40"/>
      <c r="E28" s="40"/>
      <c r="F28" s="40"/>
    </row>
    <row r="29" spans="1:6" ht="15.95" customHeight="1" x14ac:dyDescent="0.2">
      <c r="A29" s="40"/>
      <c r="B29" s="40"/>
      <c r="C29" s="40"/>
      <c r="D29" s="40"/>
      <c r="E29" s="40"/>
      <c r="F29" s="40"/>
    </row>
    <row r="30" spans="1:6" ht="15.95" customHeight="1" x14ac:dyDescent="0.2">
      <c r="A30" s="40"/>
      <c r="B30" s="40"/>
      <c r="C30" s="40"/>
      <c r="D30" s="40"/>
      <c r="E30" s="40"/>
      <c r="F30" s="40"/>
    </row>
    <row r="31" spans="1:6" ht="15.95" customHeight="1" x14ac:dyDescent="0.2">
      <c r="A31" s="40"/>
      <c r="B31" s="40"/>
      <c r="C31" s="40"/>
      <c r="D31" s="40"/>
      <c r="E31" s="40"/>
      <c r="F31" s="40"/>
    </row>
    <row r="32" spans="1:6" ht="15.95" customHeight="1" x14ac:dyDescent="0.2">
      <c r="A32" s="40"/>
      <c r="B32" s="40"/>
      <c r="C32" s="40"/>
      <c r="D32" s="40"/>
      <c r="E32" s="40"/>
      <c r="F32" s="40"/>
    </row>
    <row r="33" spans="1:6" ht="15.95" customHeight="1" x14ac:dyDescent="0.2">
      <c r="A33" s="40"/>
      <c r="B33" s="40"/>
      <c r="C33" s="40"/>
      <c r="D33" s="40"/>
      <c r="E33" s="40"/>
      <c r="F33" s="40"/>
    </row>
    <row r="34" spans="1:6" ht="15.95" customHeight="1" x14ac:dyDescent="0.2">
      <c r="A34" s="35"/>
      <c r="B34" s="35"/>
      <c r="C34" s="35"/>
      <c r="D34" s="35"/>
      <c r="E34" s="35"/>
      <c r="F34" s="35"/>
    </row>
    <row r="35" spans="1:6" x14ac:dyDescent="0.2">
      <c r="A35" s="10" t="s">
        <v>587</v>
      </c>
      <c r="B35" s="11"/>
      <c r="C35" s="11"/>
      <c r="D35" s="11"/>
      <c r="E35" s="11"/>
      <c r="F35" s="11"/>
    </row>
    <row r="36" spans="1:6" x14ac:dyDescent="0.2">
      <c r="A36" s="10" t="s">
        <v>588</v>
      </c>
      <c r="B36" s="10"/>
      <c r="C36" s="10"/>
      <c r="D36" s="11"/>
      <c r="E36" s="11"/>
      <c r="F36" s="11"/>
    </row>
    <row r="37" spans="1:6" x14ac:dyDescent="0.2">
      <c r="A37" s="10"/>
      <c r="B37" s="10"/>
      <c r="C37" s="10"/>
    </row>
  </sheetData>
  <mergeCells count="2">
    <mergeCell ref="D15:E15"/>
    <mergeCell ref="D14:F14"/>
  </mergeCells>
  <phoneticPr fontId="0" type="noConversion"/>
  <printOptions horizontalCentered="1"/>
  <pageMargins left="0.78740157480314965" right="0.78740157480314965" top="1.26" bottom="1" header="0.81" footer="0"/>
  <pageSetup scale="80" orientation="landscape" horizontalDpi="4294967294" verticalDpi="300" r:id="rId1"/>
  <headerFooter alignWithMargins="0">
    <oddHeader>&amp;LMINISTERIO DE HACIENDA
Dirección General de Presupuesto Nacional
Ejercicio Presupuestario 2006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75" workbookViewId="0">
      <selection activeCell="A17" sqref="A17"/>
    </sheetView>
  </sheetViews>
  <sheetFormatPr baseColWidth="10" defaultRowHeight="12.75" x14ac:dyDescent="0.2"/>
  <cols>
    <col min="1" max="2" width="11" customWidth="1"/>
    <col min="3" max="3" width="39.28515625" customWidth="1"/>
    <col min="4" max="12" width="11.140625" customWidth="1"/>
  </cols>
  <sheetData>
    <row r="1" spans="1:12" x14ac:dyDescent="0.2">
      <c r="A1" s="11"/>
      <c r="B1" s="11"/>
      <c r="C1" s="11"/>
      <c r="D1" s="11"/>
      <c r="E1" s="2"/>
      <c r="F1" s="11"/>
      <c r="G1" s="11"/>
      <c r="H1" s="11"/>
      <c r="I1" s="1" t="s">
        <v>565</v>
      </c>
      <c r="J1" s="11"/>
      <c r="K1" s="11"/>
      <c r="L1" s="11"/>
    </row>
    <row r="2" spans="1:12" x14ac:dyDescent="0.2">
      <c r="A2" s="11"/>
      <c r="B2" s="11"/>
      <c r="C2" s="11"/>
      <c r="D2" s="11"/>
      <c r="E2" s="2"/>
      <c r="F2" s="11"/>
      <c r="G2" s="11"/>
      <c r="H2" s="11"/>
      <c r="I2" s="1" t="s">
        <v>566</v>
      </c>
      <c r="J2" s="11"/>
      <c r="K2" s="11"/>
      <c r="L2" s="11"/>
    </row>
    <row r="3" spans="1:12" x14ac:dyDescent="0.2">
      <c r="A3" s="11"/>
      <c r="B3" s="11"/>
      <c r="C3" s="11"/>
      <c r="D3" s="11"/>
      <c r="E3" s="2"/>
      <c r="F3" s="11"/>
      <c r="G3" s="11"/>
      <c r="H3" s="11"/>
      <c r="I3" s="1" t="s">
        <v>567</v>
      </c>
      <c r="J3" s="11"/>
      <c r="K3" s="11"/>
      <c r="L3" s="11"/>
    </row>
    <row r="4" spans="1:12" x14ac:dyDescent="0.2">
      <c r="A4" s="11"/>
      <c r="B4" s="11"/>
      <c r="C4" s="11"/>
      <c r="D4" s="2"/>
      <c r="E4" s="2"/>
      <c r="F4" s="2"/>
      <c r="G4" s="6"/>
      <c r="H4" s="11"/>
      <c r="I4" s="11"/>
      <c r="J4" s="11"/>
      <c r="K4" s="11"/>
      <c r="L4" s="11"/>
    </row>
    <row r="5" spans="1:12" x14ac:dyDescent="0.2">
      <c r="A5" s="10" t="s">
        <v>0</v>
      </c>
      <c r="B5" s="11"/>
      <c r="C5" s="11"/>
      <c r="D5" s="10"/>
      <c r="E5" s="11"/>
      <c r="F5" s="11"/>
      <c r="G5" s="11"/>
      <c r="H5" s="11"/>
      <c r="I5" s="10"/>
      <c r="J5" s="11"/>
      <c r="K5" s="11"/>
      <c r="L5" s="11"/>
    </row>
    <row r="6" spans="1:12" ht="6.75" customHeight="1" x14ac:dyDescent="0.2">
      <c r="A6" s="10"/>
      <c r="B6" s="11"/>
      <c r="C6" s="10"/>
      <c r="D6" s="11"/>
      <c r="E6" s="11"/>
      <c r="F6" s="11"/>
      <c r="G6" s="11"/>
      <c r="H6" s="11"/>
      <c r="I6" s="10"/>
      <c r="J6" s="11"/>
      <c r="K6" s="11"/>
      <c r="L6" s="11"/>
    </row>
    <row r="7" spans="1:12" x14ac:dyDescent="0.2">
      <c r="A7" s="10" t="s">
        <v>1</v>
      </c>
      <c r="B7" s="11"/>
      <c r="C7" s="11"/>
      <c r="D7" s="10"/>
      <c r="E7" s="11"/>
      <c r="F7" s="11"/>
      <c r="G7" s="11"/>
      <c r="H7" s="11"/>
      <c r="I7" s="10"/>
      <c r="J7" s="11"/>
      <c r="K7" s="11"/>
      <c r="L7" s="11"/>
    </row>
    <row r="8" spans="1:12" ht="6.75" customHeight="1" x14ac:dyDescent="0.2">
      <c r="A8" s="10"/>
      <c r="B8" s="11"/>
      <c r="C8" s="10"/>
      <c r="D8" s="10"/>
      <c r="E8" s="11"/>
      <c r="F8" s="11"/>
      <c r="G8" s="11"/>
      <c r="H8" s="11"/>
      <c r="I8" s="10"/>
      <c r="J8" s="11"/>
      <c r="K8" s="11"/>
      <c r="L8" s="11"/>
    </row>
    <row r="9" spans="1:12" x14ac:dyDescent="0.2">
      <c r="A9" s="10" t="s">
        <v>2</v>
      </c>
      <c r="B9" s="11"/>
      <c r="C9" s="10"/>
      <c r="D9" s="10"/>
      <c r="E9" s="11"/>
      <c r="F9" s="11"/>
      <c r="G9" s="11"/>
      <c r="H9" s="11"/>
      <c r="I9" s="10"/>
      <c r="J9" s="11"/>
      <c r="K9" s="11"/>
      <c r="L9" s="11"/>
    </row>
    <row r="10" spans="1:12" ht="6.75" customHeight="1" x14ac:dyDescent="0.2">
      <c r="A10" s="10"/>
      <c r="B10" s="11"/>
      <c r="C10" s="10"/>
      <c r="D10" s="10"/>
      <c r="E10" s="11"/>
      <c r="F10" s="11"/>
      <c r="G10" s="11"/>
      <c r="H10" s="11"/>
      <c r="I10" s="10"/>
      <c r="J10" s="11"/>
      <c r="K10" s="11"/>
      <c r="L10" s="11"/>
    </row>
    <row r="11" spans="1:12" x14ac:dyDescent="0.2">
      <c r="A11" s="10" t="s">
        <v>568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13.5" thickBo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x14ac:dyDescent="0.2">
      <c r="A15" s="25"/>
      <c r="B15" s="13"/>
      <c r="C15" s="25"/>
      <c r="D15" s="15"/>
      <c r="E15" s="12"/>
      <c r="F15" s="29"/>
      <c r="G15" s="14"/>
      <c r="H15" s="28"/>
      <c r="I15" s="14"/>
      <c r="J15" s="29"/>
      <c r="K15" s="12"/>
      <c r="L15" s="12"/>
    </row>
    <row r="16" spans="1:12" x14ac:dyDescent="0.2">
      <c r="A16" s="20" t="s">
        <v>478</v>
      </c>
      <c r="B16" s="17" t="s">
        <v>582</v>
      </c>
      <c r="C16" s="20" t="s">
        <v>562</v>
      </c>
      <c r="D16" s="22" t="s">
        <v>531</v>
      </c>
      <c r="E16" s="16" t="s">
        <v>569</v>
      </c>
      <c r="F16" s="21" t="s">
        <v>570</v>
      </c>
      <c r="G16" s="18" t="s">
        <v>571</v>
      </c>
      <c r="H16" s="19" t="s">
        <v>572</v>
      </c>
      <c r="I16" s="18" t="s">
        <v>573</v>
      </c>
      <c r="J16" s="21" t="s">
        <v>574</v>
      </c>
      <c r="K16" s="16" t="s">
        <v>575</v>
      </c>
      <c r="L16" s="16" t="s">
        <v>485</v>
      </c>
    </row>
    <row r="17" spans="1:12" x14ac:dyDescent="0.2">
      <c r="A17" s="20" t="s">
        <v>519</v>
      </c>
      <c r="B17" s="26" t="s">
        <v>576</v>
      </c>
      <c r="C17" s="20"/>
      <c r="D17" s="22" t="s">
        <v>577</v>
      </c>
      <c r="E17" s="16"/>
      <c r="F17" s="21" t="s">
        <v>578</v>
      </c>
      <c r="G17" s="18" t="s">
        <v>577</v>
      </c>
      <c r="H17" s="19"/>
      <c r="I17" s="18" t="s">
        <v>579</v>
      </c>
      <c r="J17" s="21" t="s">
        <v>580</v>
      </c>
      <c r="K17" s="16"/>
      <c r="L17" s="16"/>
    </row>
    <row r="18" spans="1:12" x14ac:dyDescent="0.2">
      <c r="A18" s="22" t="s">
        <v>517</v>
      </c>
      <c r="B18" s="26"/>
      <c r="C18" s="22"/>
      <c r="D18" s="22"/>
      <c r="E18" s="18"/>
      <c r="F18" s="21"/>
      <c r="G18" s="18"/>
      <c r="H18" s="21"/>
      <c r="I18" s="18"/>
      <c r="J18" s="21"/>
      <c r="K18" s="18"/>
      <c r="L18" s="18"/>
    </row>
    <row r="19" spans="1:12" x14ac:dyDescent="0.2">
      <c r="A19" s="24" t="s">
        <v>481</v>
      </c>
      <c r="B19" s="27" t="s">
        <v>482</v>
      </c>
      <c r="C19" s="24" t="s">
        <v>483</v>
      </c>
      <c r="D19" s="24" t="s">
        <v>487</v>
      </c>
      <c r="E19" s="23" t="s">
        <v>488</v>
      </c>
      <c r="F19" s="30" t="s">
        <v>489</v>
      </c>
      <c r="G19" s="23" t="s">
        <v>490</v>
      </c>
      <c r="H19" s="30" t="s">
        <v>491</v>
      </c>
      <c r="I19" s="23" t="s">
        <v>492</v>
      </c>
      <c r="J19" s="30" t="s">
        <v>493</v>
      </c>
      <c r="K19" s="23" t="s">
        <v>561</v>
      </c>
      <c r="L19" s="23" t="s">
        <v>581</v>
      </c>
    </row>
    <row r="20" spans="1:12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ht="15.95" customHeight="1" x14ac:dyDescent="0.2">
      <c r="A21" s="75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</row>
    <row r="22" spans="1:12" ht="15.95" customHeight="1" x14ac:dyDescent="0.2">
      <c r="A22" s="75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spans="1:12" ht="15.95" customHeight="1" x14ac:dyDescent="0.2">
      <c r="A23" s="75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1:12" ht="15.95" customHeight="1" x14ac:dyDescent="0.2">
      <c r="A24" s="75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1:12" ht="15.95" customHeight="1" x14ac:dyDescent="0.2">
      <c r="A25" s="75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1:12" ht="15.95" customHeight="1" x14ac:dyDescent="0.2">
      <c r="A26" s="39"/>
      <c r="B26" s="74"/>
      <c r="C26" s="74"/>
      <c r="D26" s="74"/>
      <c r="E26" s="74"/>
      <c r="F26" s="74"/>
      <c r="G26" s="74"/>
      <c r="H26" s="74"/>
      <c r="I26" s="40"/>
      <c r="J26" s="40"/>
      <c r="K26" s="40"/>
      <c r="L26" s="40"/>
    </row>
    <row r="27" spans="1:12" ht="15.95" customHeight="1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 ht="15.95" customHeight="1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1:12" ht="15.95" customHeight="1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15.95" customHeight="1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12" ht="15.9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12" ht="15.95" customHeight="1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ht="15.95" customHeight="1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</sheetData>
  <phoneticPr fontId="0" type="noConversion"/>
  <printOptions horizontalCentered="1"/>
  <pageMargins left="0.78740157480314965" right="0.78740157480314965" top="1.84" bottom="1" header="1.2" footer="0"/>
  <pageSetup scale="70" orientation="landscape" horizontalDpi="4294967294" verticalDpi="300" r:id="rId1"/>
  <headerFooter alignWithMargins="0">
    <oddHeader>&amp;L&amp;"Arial,Negrita"&amp;9MINISTERIO DE HACIENDA
Dirección General de Presupuesto Nacional
Ejercicio Presupuestario 2006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zoomScale="75" workbookViewId="0">
      <selection activeCell="C24" sqref="C24"/>
    </sheetView>
  </sheetViews>
  <sheetFormatPr baseColWidth="10" defaultRowHeight="12.75" x14ac:dyDescent="0.2"/>
  <cols>
    <col min="1" max="1" width="60.28515625" customWidth="1"/>
    <col min="2" max="4" width="25.7109375" customWidth="1"/>
  </cols>
  <sheetData>
    <row r="1" spans="1:5" x14ac:dyDescent="0.2">
      <c r="A1" s="9"/>
      <c r="B1" s="8"/>
      <c r="C1" s="8"/>
      <c r="D1" s="8"/>
      <c r="E1" s="8"/>
    </row>
    <row r="2" spans="1:5" x14ac:dyDescent="0.2">
      <c r="A2" s="9"/>
      <c r="B2" s="8"/>
      <c r="C2" s="8"/>
      <c r="D2" s="8"/>
      <c r="E2" s="8"/>
    </row>
    <row r="3" spans="1:5" x14ac:dyDescent="0.2">
      <c r="A3" s="35"/>
      <c r="B3" s="35"/>
      <c r="C3" s="35"/>
      <c r="D3" s="35"/>
      <c r="E3" s="35"/>
    </row>
    <row r="4" spans="1:5" x14ac:dyDescent="0.2">
      <c r="A4" s="35"/>
      <c r="B4" s="35"/>
      <c r="C4" s="1" t="s">
        <v>501</v>
      </c>
      <c r="D4" s="35"/>
      <c r="E4" s="35"/>
    </row>
    <row r="5" spans="1:5" x14ac:dyDescent="0.2">
      <c r="A5" s="35"/>
      <c r="B5" s="35"/>
      <c r="C5" s="1" t="s">
        <v>502</v>
      </c>
      <c r="D5" s="35"/>
      <c r="E5" s="35"/>
    </row>
    <row r="6" spans="1:5" x14ac:dyDescent="0.2">
      <c r="A6" s="35"/>
      <c r="B6" s="35"/>
      <c r="C6" s="1" t="s">
        <v>503</v>
      </c>
      <c r="D6" s="35"/>
      <c r="E6" s="35"/>
    </row>
    <row r="7" spans="1:5" x14ac:dyDescent="0.2">
      <c r="A7" s="35"/>
      <c r="B7" s="35"/>
      <c r="C7" s="35"/>
      <c r="D7" s="35"/>
      <c r="E7" s="35"/>
    </row>
    <row r="8" spans="1:5" x14ac:dyDescent="0.2">
      <c r="A8" s="35"/>
      <c r="B8" s="35"/>
      <c r="C8" s="35"/>
      <c r="D8" s="35"/>
      <c r="E8" s="35"/>
    </row>
    <row r="9" spans="1:5" x14ac:dyDescent="0.2">
      <c r="A9" s="76" t="s">
        <v>508</v>
      </c>
      <c r="B9" s="35"/>
      <c r="C9" s="35"/>
      <c r="D9" s="35"/>
      <c r="E9" s="35"/>
    </row>
    <row r="10" spans="1:5" ht="9" customHeight="1" x14ac:dyDescent="0.2">
      <c r="A10" s="76"/>
      <c r="B10" s="35"/>
      <c r="C10" s="35"/>
      <c r="D10" s="35"/>
      <c r="E10" s="35"/>
    </row>
    <row r="11" spans="1:5" x14ac:dyDescent="0.2">
      <c r="A11" s="76" t="s">
        <v>1</v>
      </c>
      <c r="B11" s="35"/>
      <c r="C11" s="35"/>
      <c r="D11" s="35"/>
      <c r="E11" s="35"/>
    </row>
    <row r="12" spans="1:5" ht="9" customHeight="1" x14ac:dyDescent="0.2">
      <c r="A12" s="76"/>
      <c r="B12" s="35"/>
      <c r="C12" s="35"/>
      <c r="D12" s="35"/>
      <c r="E12" s="35"/>
    </row>
    <row r="13" spans="1:5" x14ac:dyDescent="0.2">
      <c r="A13" s="76" t="s">
        <v>2</v>
      </c>
      <c r="B13" s="35"/>
      <c r="C13" s="35"/>
      <c r="D13" s="35"/>
      <c r="E13" s="35"/>
    </row>
    <row r="14" spans="1:5" ht="21.75" customHeight="1" x14ac:dyDescent="0.2">
      <c r="A14" s="35"/>
      <c r="B14" s="35"/>
      <c r="C14" s="35"/>
      <c r="D14" s="35"/>
      <c r="E14" s="35"/>
    </row>
    <row r="15" spans="1:5" x14ac:dyDescent="0.2">
      <c r="A15" s="35" t="s">
        <v>504</v>
      </c>
      <c r="B15" s="35"/>
      <c r="C15" s="35"/>
      <c r="D15" s="35"/>
      <c r="E15" s="35"/>
    </row>
    <row r="16" spans="1:5" ht="13.5" thickBot="1" x14ac:dyDescent="0.25">
      <c r="A16" s="32"/>
      <c r="B16" s="32"/>
      <c r="C16" s="32"/>
      <c r="D16" s="32"/>
      <c r="E16" s="35"/>
    </row>
    <row r="17" spans="1:5" x14ac:dyDescent="0.2">
      <c r="A17" s="35"/>
      <c r="B17" s="35"/>
      <c r="C17" s="35"/>
      <c r="D17" s="35"/>
      <c r="E17" s="35"/>
    </row>
    <row r="18" spans="1:5" ht="24" x14ac:dyDescent="0.2">
      <c r="A18" s="77" t="s">
        <v>505</v>
      </c>
      <c r="B18" s="77" t="s">
        <v>601</v>
      </c>
      <c r="C18" s="77" t="s">
        <v>602</v>
      </c>
      <c r="D18" s="77" t="s">
        <v>506</v>
      </c>
      <c r="E18" s="11"/>
    </row>
    <row r="19" spans="1:5" x14ac:dyDescent="0.2">
      <c r="A19" s="40"/>
      <c r="B19" s="40"/>
      <c r="C19" s="40"/>
      <c r="D19" s="40"/>
      <c r="E19" s="11"/>
    </row>
    <row r="20" spans="1:5" x14ac:dyDescent="0.2">
      <c r="A20" s="40"/>
      <c r="B20" s="40"/>
      <c r="C20" s="40"/>
      <c r="D20" s="40"/>
      <c r="E20" s="11"/>
    </row>
    <row r="21" spans="1:5" x14ac:dyDescent="0.2">
      <c r="A21" s="40"/>
      <c r="B21" s="40"/>
      <c r="C21" s="40"/>
      <c r="D21" s="40"/>
      <c r="E21" s="11"/>
    </row>
    <row r="22" spans="1:5" x14ac:dyDescent="0.2">
      <c r="A22" s="40"/>
      <c r="B22" s="40"/>
      <c r="C22" s="40"/>
      <c r="D22" s="40"/>
      <c r="E22" s="11"/>
    </row>
    <row r="23" spans="1:5" x14ac:dyDescent="0.2">
      <c r="A23" s="40"/>
      <c r="B23" s="40"/>
      <c r="C23" s="40"/>
      <c r="D23" s="40"/>
      <c r="E23" s="11"/>
    </row>
    <row r="24" spans="1:5" x14ac:dyDescent="0.2">
      <c r="A24" s="40"/>
      <c r="B24" s="40"/>
      <c r="C24" s="40"/>
      <c r="D24" s="40"/>
      <c r="E24" s="11"/>
    </row>
    <row r="25" spans="1:5" x14ac:dyDescent="0.2">
      <c r="A25" s="40"/>
      <c r="B25" s="40"/>
      <c r="C25" s="40"/>
      <c r="D25" s="40"/>
      <c r="E25" s="11"/>
    </row>
    <row r="26" spans="1:5" x14ac:dyDescent="0.2">
      <c r="A26" s="40"/>
      <c r="B26" s="40"/>
      <c r="C26" s="40"/>
      <c r="D26" s="40"/>
      <c r="E26" s="11"/>
    </row>
    <row r="27" spans="1:5" x14ac:dyDescent="0.2">
      <c r="A27" s="40"/>
      <c r="B27" s="40"/>
      <c r="C27" s="40"/>
      <c r="D27" s="40"/>
      <c r="E27" s="11"/>
    </row>
    <row r="28" spans="1:5" x14ac:dyDescent="0.2">
      <c r="A28" s="40"/>
      <c r="B28" s="40"/>
      <c r="C28" s="40"/>
      <c r="D28" s="40"/>
      <c r="E28" s="11"/>
    </row>
    <row r="29" spans="1:5" x14ac:dyDescent="0.2">
      <c r="A29" s="78"/>
      <c r="B29" s="189" t="s">
        <v>507</v>
      </c>
      <c r="C29" s="185"/>
      <c r="D29" s="40"/>
      <c r="E29" s="11"/>
    </row>
    <row r="30" spans="1:5" x14ac:dyDescent="0.2">
      <c r="A30" s="11"/>
      <c r="B30" s="11"/>
      <c r="C30" s="11"/>
      <c r="D30" s="11"/>
      <c r="E30" s="11"/>
    </row>
    <row r="31" spans="1:5" x14ac:dyDescent="0.2">
      <c r="A31" s="11"/>
      <c r="B31" s="11"/>
      <c r="C31" s="11"/>
      <c r="D31" s="11"/>
      <c r="E31" s="11"/>
    </row>
    <row r="32" spans="1:5" x14ac:dyDescent="0.2">
      <c r="A32" s="11"/>
      <c r="B32" s="11"/>
      <c r="C32" s="11"/>
      <c r="D32" s="11"/>
      <c r="E32" s="11"/>
    </row>
  </sheetData>
  <mergeCells count="1">
    <mergeCell ref="B29:C29"/>
  </mergeCells>
  <phoneticPr fontId="0" type="noConversion"/>
  <pageMargins left="1.2" right="0.75" top="1.8" bottom="1" header="1.31" footer="0"/>
  <pageSetup scale="80" orientation="landscape" horizontalDpi="4294967293" r:id="rId1"/>
  <headerFooter alignWithMargins="0">
    <oddHeader>&amp;L&amp;"Arial,Negrita"&amp;9MINISTERIO DE HACIENDA
Dirección General de Presupuesto Nacional
Ejercicio Presupuestario 2006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11" sqref="D11"/>
    </sheetView>
  </sheetViews>
  <sheetFormatPr baseColWidth="10" defaultRowHeight="12.75" x14ac:dyDescent="0.2"/>
  <cols>
    <col min="1" max="1" width="28.85546875" bestFit="1" customWidth="1"/>
    <col min="3" max="3" width="16.5703125" bestFit="1" customWidth="1"/>
    <col min="4" max="4" width="17.140625" bestFit="1" customWidth="1"/>
  </cols>
  <sheetData>
    <row r="1" spans="1:4" x14ac:dyDescent="0.2">
      <c r="A1" s="236" t="s">
        <v>670</v>
      </c>
      <c r="B1" s="238" t="s">
        <v>671</v>
      </c>
      <c r="C1" s="240" t="s">
        <v>672</v>
      </c>
      <c r="D1" s="241"/>
    </row>
    <row r="2" spans="1:4" ht="13.5" thickBot="1" x14ac:dyDescent="0.25">
      <c r="A2" s="237"/>
      <c r="B2" s="239"/>
      <c r="C2" s="109" t="s">
        <v>673</v>
      </c>
      <c r="D2" s="110" t="s">
        <v>674</v>
      </c>
    </row>
    <row r="3" spans="1:4" x14ac:dyDescent="0.2">
      <c r="A3" s="111" t="s">
        <v>635</v>
      </c>
      <c r="B3" s="112">
        <v>0.55000000000000004</v>
      </c>
      <c r="C3" s="113">
        <f>($C$7*B3)/1000000</f>
        <v>6014.3448750000007</v>
      </c>
      <c r="D3" s="114">
        <f>($D$7*B3)/1000000</f>
        <v>579.70384999999999</v>
      </c>
    </row>
    <row r="4" spans="1:4" x14ac:dyDescent="0.2">
      <c r="A4" s="115" t="s">
        <v>675</v>
      </c>
      <c r="B4" s="116">
        <v>0.35</v>
      </c>
      <c r="C4" s="117">
        <f>($C$7*B4)/1000000</f>
        <v>3827.3103749999996</v>
      </c>
      <c r="D4" s="118">
        <f>($D$7*B4)/1000000</f>
        <v>368.90244999999999</v>
      </c>
    </row>
    <row r="5" spans="1:4" ht="13.5" thickBot="1" x14ac:dyDescent="0.25">
      <c r="A5" s="119" t="s">
        <v>636</v>
      </c>
      <c r="B5" s="120">
        <v>0.1</v>
      </c>
      <c r="C5" s="121">
        <f>($C$7*B5)/1000000</f>
        <v>1093.5172500000001</v>
      </c>
      <c r="D5" s="122">
        <f>($D$7*B5)/1000000</f>
        <v>105.4007</v>
      </c>
    </row>
    <row r="7" spans="1:4" x14ac:dyDescent="0.2">
      <c r="A7" s="68" t="s">
        <v>676</v>
      </c>
      <c r="C7" s="123">
        <f>+'F5'!D19+'F5'!D21+'F5'!D22+'F5'!D24+'F5'!E19+'F5'!E21+'F5'!E22+'F5'!E24</f>
        <v>10935172500</v>
      </c>
      <c r="D7" s="123">
        <f>+'F5'!D20+'F5'!D23+'F5'!E20+'F5'!E23</f>
        <v>1054007000</v>
      </c>
    </row>
    <row r="8" spans="1:4" x14ac:dyDescent="0.2">
      <c r="D8" s="106">
        <f>(C7+D7)-('F5'!D26+'F5'!E26)</f>
        <v>0</v>
      </c>
    </row>
    <row r="9" spans="1:4" x14ac:dyDescent="0.2">
      <c r="D9" s="106">
        <f>(SUM(C3:D5))-SUM(C7:D7)/1000000</f>
        <v>0</v>
      </c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J31"/>
  <sheetViews>
    <sheetView tabSelected="1" view="pageBreakPreview" topLeftCell="A6" zoomScaleNormal="100" zoomScaleSheetLayoutView="100" workbookViewId="0">
      <selection activeCell="I29" sqref="I29"/>
    </sheetView>
  </sheetViews>
  <sheetFormatPr baseColWidth="10" defaultRowHeight="12.75" x14ac:dyDescent="0.2"/>
  <cols>
    <col min="1" max="1" width="27" bestFit="1" customWidth="1"/>
    <col min="2" max="2" width="16.140625" customWidth="1"/>
    <col min="3" max="3" width="15.28515625" customWidth="1"/>
    <col min="4" max="4" width="16.7109375" style="150" hidden="1" customWidth="1"/>
    <col min="5" max="5" width="14.7109375" style="150" hidden="1" customWidth="1"/>
    <col min="6" max="7" width="14.7109375" customWidth="1"/>
    <col min="8" max="8" width="16.140625" customWidth="1"/>
    <col min="10" max="10" width="16.5703125" bestFit="1" customWidth="1"/>
  </cols>
  <sheetData>
    <row r="2" spans="1:8" ht="13.9" customHeight="1" x14ac:dyDescent="0.2"/>
    <row r="3" spans="1:8" ht="13.9" customHeight="1" x14ac:dyDescent="0.2">
      <c r="C3" s="1" t="s">
        <v>652</v>
      </c>
      <c r="D3" s="143"/>
    </row>
    <row r="4" spans="1:8" x14ac:dyDescent="0.2">
      <c r="C4" s="1" t="s">
        <v>653</v>
      </c>
      <c r="D4" s="143"/>
    </row>
    <row r="5" spans="1:8" x14ac:dyDescent="0.2">
      <c r="C5" s="1" t="s">
        <v>654</v>
      </c>
      <c r="D5" s="143"/>
    </row>
    <row r="6" spans="1:8" x14ac:dyDescent="0.2">
      <c r="C6" s="1" t="s">
        <v>655</v>
      </c>
      <c r="D6" s="143"/>
    </row>
    <row r="7" spans="1:8" x14ac:dyDescent="0.2">
      <c r="C7" s="1"/>
      <c r="D7" s="143"/>
    </row>
    <row r="8" spans="1:8" x14ac:dyDescent="0.2">
      <c r="C8" s="1"/>
      <c r="D8" s="143"/>
    </row>
    <row r="9" spans="1:8" x14ac:dyDescent="0.2">
      <c r="A9" s="11"/>
      <c r="B9" s="11"/>
      <c r="C9" s="11"/>
      <c r="D9" s="143"/>
    </row>
    <row r="10" spans="1:8" x14ac:dyDescent="0.2">
      <c r="A10" s="11"/>
      <c r="B10" s="11"/>
      <c r="C10" s="11"/>
      <c r="D10" s="143"/>
    </row>
    <row r="11" spans="1:8" ht="13.5" thickBot="1" x14ac:dyDescent="0.25">
      <c r="A11" s="32"/>
      <c r="B11" s="32"/>
      <c r="C11" s="32"/>
      <c r="D11" s="145"/>
      <c r="E11" s="145"/>
      <c r="F11" s="32"/>
      <c r="G11" s="32"/>
      <c r="H11" s="32"/>
    </row>
    <row r="12" spans="1:8" x14ac:dyDescent="0.2">
      <c r="A12" s="11"/>
      <c r="B12" s="11"/>
      <c r="C12" s="11"/>
      <c r="D12" s="143"/>
    </row>
    <row r="13" spans="1:8" x14ac:dyDescent="0.2">
      <c r="A13" s="11"/>
      <c r="B13" s="11"/>
      <c r="C13" s="11"/>
      <c r="D13" s="143"/>
    </row>
    <row r="14" spans="1:8" ht="13.15" customHeight="1" x14ac:dyDescent="0.2">
      <c r="A14" s="13"/>
      <c r="B14" s="180" t="s">
        <v>656</v>
      </c>
      <c r="C14" s="180" t="s">
        <v>657</v>
      </c>
      <c r="D14" s="169" t="s">
        <v>659</v>
      </c>
      <c r="E14" s="169" t="s">
        <v>659</v>
      </c>
      <c r="F14" s="175" t="s">
        <v>659</v>
      </c>
      <c r="G14" s="175" t="s">
        <v>659</v>
      </c>
      <c r="H14" s="14"/>
    </row>
    <row r="15" spans="1:8" x14ac:dyDescent="0.2">
      <c r="A15" s="26" t="s">
        <v>658</v>
      </c>
      <c r="B15" s="181"/>
      <c r="C15" s="181"/>
      <c r="D15" s="170" t="s">
        <v>668</v>
      </c>
      <c r="E15" s="170" t="s">
        <v>669</v>
      </c>
      <c r="F15" s="176" t="s">
        <v>668</v>
      </c>
      <c r="G15" s="176" t="s">
        <v>669</v>
      </c>
      <c r="H15" s="108" t="s">
        <v>129</v>
      </c>
    </row>
    <row r="16" spans="1:8" x14ac:dyDescent="0.2">
      <c r="A16" s="26"/>
      <c r="B16" s="181"/>
      <c r="C16" s="181"/>
      <c r="D16" s="171" t="s">
        <v>480</v>
      </c>
      <c r="E16" s="171" t="s">
        <v>480</v>
      </c>
      <c r="F16" s="177" t="s">
        <v>480</v>
      </c>
      <c r="G16" s="177" t="s">
        <v>480</v>
      </c>
      <c r="H16" s="18"/>
    </row>
    <row r="17" spans="1:10" x14ac:dyDescent="0.2">
      <c r="A17" s="27" t="s">
        <v>481</v>
      </c>
      <c r="B17" s="27" t="s">
        <v>482</v>
      </c>
      <c r="C17" s="27" t="s">
        <v>483</v>
      </c>
      <c r="D17" s="172" t="s">
        <v>488</v>
      </c>
      <c r="E17" s="172" t="s">
        <v>488</v>
      </c>
      <c r="F17" s="178" t="s">
        <v>487</v>
      </c>
      <c r="G17" s="178" t="s">
        <v>488</v>
      </c>
      <c r="H17" s="23" t="s">
        <v>489</v>
      </c>
    </row>
    <row r="18" spans="1:10" x14ac:dyDescent="0.2">
      <c r="A18" s="11"/>
      <c r="B18" s="11"/>
      <c r="C18" s="11"/>
      <c r="D18" s="143"/>
      <c r="E18" s="143"/>
      <c r="F18" s="11"/>
      <c r="G18" s="11"/>
      <c r="H18" s="11"/>
    </row>
    <row r="19" spans="1:10" x14ac:dyDescent="0.2">
      <c r="A19" s="40" t="s">
        <v>130</v>
      </c>
      <c r="B19" s="103" t="s">
        <v>660</v>
      </c>
      <c r="C19" s="40" t="s">
        <v>661</v>
      </c>
      <c r="D19" s="173">
        <f>+'F8-1'!D15-'F8-1'!D31</f>
        <v>8207734000</v>
      </c>
      <c r="E19" s="173">
        <f>+'F8-1'!E15-'F8-1'!E31</f>
        <v>752290500</v>
      </c>
      <c r="F19" s="107">
        <f>+'F8-1'!F15-'F8-1'!F31</f>
        <v>8207733388</v>
      </c>
      <c r="G19" s="107">
        <f>+'F8-1'!G15-'F8-1'!G31</f>
        <v>752290500</v>
      </c>
      <c r="H19" s="107">
        <f>+F19+G19</f>
        <v>8960023888</v>
      </c>
    </row>
    <row r="20" spans="1:10" x14ac:dyDescent="0.2">
      <c r="A20" s="40" t="s">
        <v>130</v>
      </c>
      <c r="B20" s="103" t="s">
        <v>662</v>
      </c>
      <c r="C20" s="40" t="s">
        <v>663</v>
      </c>
      <c r="D20" s="173">
        <f>+'F8-1'!D31</f>
        <v>568810000</v>
      </c>
      <c r="E20" s="173">
        <f>+'F8-1'!E31</f>
        <v>43762000</v>
      </c>
      <c r="F20" s="107">
        <f>+'F8-1'!F31</f>
        <v>568809715</v>
      </c>
      <c r="G20" s="107">
        <f>+'F8-1'!G31</f>
        <v>43762000</v>
      </c>
      <c r="H20" s="107">
        <f t="shared" ref="H20:H26" si="0">+F20+G20</f>
        <v>612571715</v>
      </c>
    </row>
    <row r="21" spans="1:10" x14ac:dyDescent="0.2">
      <c r="A21" s="40" t="s">
        <v>3</v>
      </c>
      <c r="B21" s="103" t="s">
        <v>660</v>
      </c>
      <c r="C21" s="40" t="s">
        <v>661</v>
      </c>
      <c r="D21" s="173">
        <f>+'F8-2'!D12</f>
        <v>1107911000</v>
      </c>
      <c r="E21" s="173">
        <f>+'F8-2'!E12</f>
        <v>503528000</v>
      </c>
      <c r="F21" s="107">
        <f>+'F8-2'!F12</f>
        <v>845758798.26999998</v>
      </c>
      <c r="G21" s="107">
        <f>+'F8-2'!G12</f>
        <v>765680201.73000002</v>
      </c>
      <c r="H21" s="107">
        <f t="shared" si="0"/>
        <v>1611439000</v>
      </c>
    </row>
    <row r="22" spans="1:10" x14ac:dyDescent="0.2">
      <c r="A22" s="40" t="s">
        <v>196</v>
      </c>
      <c r="B22" s="103" t="s">
        <v>660</v>
      </c>
      <c r="C22" s="40" t="s">
        <v>661</v>
      </c>
      <c r="D22" s="173">
        <f>+'F8-3'!D12</f>
        <v>78976000</v>
      </c>
      <c r="E22" s="173">
        <f>+'F8-3'!E12</f>
        <v>21356000</v>
      </c>
      <c r="F22" s="107">
        <f>+'F8-3'!F12</f>
        <v>0</v>
      </c>
      <c r="G22" s="107">
        <f>+'F8-3'!G12</f>
        <v>100332000</v>
      </c>
      <c r="H22" s="107">
        <f t="shared" si="0"/>
        <v>100332000</v>
      </c>
    </row>
    <row r="23" spans="1:10" x14ac:dyDescent="0.2">
      <c r="A23" s="40" t="s">
        <v>356</v>
      </c>
      <c r="B23" s="103" t="s">
        <v>662</v>
      </c>
      <c r="C23" s="40" t="s">
        <v>663</v>
      </c>
      <c r="D23" s="173">
        <f>+'F8-4'!D36</f>
        <v>165000000</v>
      </c>
      <c r="E23" s="173">
        <f>+'F8-4'!E36</f>
        <v>276435000</v>
      </c>
      <c r="F23" s="107">
        <f>+'F8-4'!F36</f>
        <v>0</v>
      </c>
      <c r="G23" s="107">
        <f>+'F8-4'!G36</f>
        <v>441435000</v>
      </c>
      <c r="H23" s="107">
        <f t="shared" si="0"/>
        <v>441435000</v>
      </c>
    </row>
    <row r="24" spans="1:10" x14ac:dyDescent="0.2">
      <c r="A24" s="40" t="s">
        <v>410</v>
      </c>
      <c r="B24" s="103" t="s">
        <v>660</v>
      </c>
      <c r="C24" s="40" t="s">
        <v>661</v>
      </c>
      <c r="D24" s="173">
        <f>+'F8-5'!D15</f>
        <v>253984000</v>
      </c>
      <c r="E24" s="173">
        <f>+'F8-5'!E15</f>
        <v>9393000</v>
      </c>
      <c r="F24" s="107">
        <f>+'F8-5'!F15</f>
        <v>132484897</v>
      </c>
      <c r="G24" s="107">
        <f>+'F8-5'!G15</f>
        <v>130893000</v>
      </c>
      <c r="H24" s="107">
        <f t="shared" si="0"/>
        <v>263377897</v>
      </c>
    </row>
    <row r="25" spans="1:10" x14ac:dyDescent="0.2">
      <c r="A25" s="11"/>
      <c r="B25" s="11"/>
      <c r="C25" s="11"/>
      <c r="D25" s="143"/>
      <c r="E25" s="143"/>
      <c r="F25" s="11"/>
      <c r="G25" s="11"/>
      <c r="H25" s="107"/>
    </row>
    <row r="26" spans="1:10" x14ac:dyDescent="0.2">
      <c r="A26" s="11"/>
      <c r="B26" s="184" t="s">
        <v>664</v>
      </c>
      <c r="C26" s="185"/>
      <c r="D26" s="173">
        <f>SUM(D19:D24)</f>
        <v>10382415000</v>
      </c>
      <c r="E26" s="173">
        <f>SUM(E19:E24)</f>
        <v>1606764500</v>
      </c>
      <c r="F26" s="104">
        <f>SUM(F19:F24)</f>
        <v>9754786798.2700005</v>
      </c>
      <c r="G26" s="104">
        <f>SUM(G19:G24)</f>
        <v>2234392701.73</v>
      </c>
      <c r="H26" s="107">
        <f t="shared" si="0"/>
        <v>11989179500</v>
      </c>
    </row>
    <row r="27" spans="1:10" x14ac:dyDescent="0.2">
      <c r="A27" s="11"/>
      <c r="B27" s="11"/>
      <c r="C27" s="11"/>
      <c r="D27" s="174">
        <f>D26-'F8-1'!D14</f>
        <v>0</v>
      </c>
      <c r="E27" s="174">
        <f>E26-'F8-1'!E14</f>
        <v>0</v>
      </c>
      <c r="F27" s="105"/>
      <c r="G27" s="105"/>
      <c r="H27" s="105"/>
    </row>
    <row r="28" spans="1:10" x14ac:dyDescent="0.2">
      <c r="A28" s="11"/>
      <c r="B28" s="11"/>
      <c r="C28" s="11"/>
      <c r="D28" s="174"/>
      <c r="J28" s="140"/>
    </row>
    <row r="29" spans="1:10" x14ac:dyDescent="0.2">
      <c r="J29" s="140"/>
    </row>
    <row r="30" spans="1:10" x14ac:dyDescent="0.2">
      <c r="J30" s="140"/>
    </row>
    <row r="31" spans="1:10" x14ac:dyDescent="0.2">
      <c r="J31" s="140"/>
    </row>
  </sheetData>
  <mergeCells count="3">
    <mergeCell ref="B14:B16"/>
    <mergeCell ref="C14:C16"/>
    <mergeCell ref="B26:C26"/>
  </mergeCells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I51"/>
  <sheetViews>
    <sheetView showGridLines="0" zoomScaleNormal="75" workbookViewId="0">
      <selection activeCell="A16" sqref="A16:I19"/>
    </sheetView>
  </sheetViews>
  <sheetFormatPr baseColWidth="10" defaultRowHeight="12.75" x14ac:dyDescent="0.2"/>
  <cols>
    <col min="1" max="1" width="17.28515625" customWidth="1"/>
    <col min="3" max="3" width="25.85546875" customWidth="1"/>
    <col min="5" max="5" width="14.28515625" customWidth="1"/>
    <col min="6" max="6" width="13.140625" customWidth="1"/>
    <col min="7" max="7" width="13.7109375" customWidth="1"/>
    <col min="8" max="8" width="8" customWidth="1"/>
    <col min="9" max="9" width="15" customWidth="1"/>
    <col min="10" max="10" width="3.140625" customWidth="1"/>
  </cols>
  <sheetData>
    <row r="1" spans="1:9" x14ac:dyDescent="0.2">
      <c r="A1" s="11"/>
      <c r="B1" s="11"/>
      <c r="C1" s="11"/>
      <c r="D1" s="11"/>
      <c r="E1" s="11"/>
      <c r="F1" s="1"/>
      <c r="G1" s="11"/>
    </row>
    <row r="2" spans="1:9" ht="5.25" customHeight="1" x14ac:dyDescent="0.2">
      <c r="A2" s="11"/>
      <c r="B2" s="11"/>
      <c r="C2" s="11"/>
      <c r="D2" s="11"/>
      <c r="E2" s="11"/>
      <c r="F2" s="11"/>
      <c r="G2" s="11"/>
    </row>
    <row r="3" spans="1:9" ht="12" customHeight="1" x14ac:dyDescent="0.2">
      <c r="A3" s="11"/>
      <c r="B3" s="11"/>
      <c r="C3" s="11"/>
      <c r="D3" s="11"/>
      <c r="E3" s="86"/>
      <c r="G3" s="186" t="s">
        <v>626</v>
      </c>
      <c r="H3" s="186"/>
      <c r="I3" s="186"/>
    </row>
    <row r="4" spans="1:9" ht="12" customHeight="1" x14ac:dyDescent="0.2">
      <c r="A4" s="11"/>
      <c r="B4" s="11"/>
      <c r="C4" s="11"/>
      <c r="D4" s="11"/>
      <c r="E4" s="87"/>
      <c r="G4" s="187" t="s">
        <v>612</v>
      </c>
      <c r="H4" s="187"/>
      <c r="I4" s="187"/>
    </row>
    <row r="5" spans="1:9" ht="12" customHeight="1" x14ac:dyDescent="0.2">
      <c r="A5" s="11"/>
      <c r="B5" s="11"/>
      <c r="C5" s="11"/>
      <c r="D5" s="11"/>
      <c r="E5" s="87"/>
      <c r="G5" s="187" t="s">
        <v>625</v>
      </c>
      <c r="H5" s="187"/>
      <c r="I5" s="187"/>
    </row>
    <row r="6" spans="1:9" ht="12" customHeight="1" x14ac:dyDescent="0.2">
      <c r="A6" s="11"/>
      <c r="B6" s="11"/>
      <c r="C6" s="11"/>
      <c r="D6" s="11"/>
      <c r="E6" s="11"/>
      <c r="F6" s="11"/>
      <c r="G6" s="11"/>
    </row>
    <row r="7" spans="1:9" ht="12.75" customHeight="1" x14ac:dyDescent="0.2">
      <c r="A7" s="10" t="s">
        <v>637</v>
      </c>
      <c r="B7" s="11"/>
      <c r="C7" s="11"/>
      <c r="D7" s="11"/>
      <c r="E7" s="42"/>
      <c r="F7" s="11"/>
      <c r="G7" s="11"/>
    </row>
    <row r="8" spans="1:9" ht="4.5" customHeight="1" x14ac:dyDescent="0.2">
      <c r="A8" s="10"/>
      <c r="B8" s="11"/>
      <c r="C8" s="11"/>
      <c r="D8" s="11"/>
      <c r="E8" s="42"/>
      <c r="F8" s="11"/>
      <c r="G8" s="11"/>
    </row>
    <row r="9" spans="1:9" x14ac:dyDescent="0.2">
      <c r="A9" s="93" t="s">
        <v>638</v>
      </c>
      <c r="B9" s="10"/>
      <c r="C9" s="11"/>
      <c r="D9" s="11"/>
      <c r="E9" s="42"/>
      <c r="F9" s="11"/>
      <c r="G9" s="11"/>
    </row>
    <row r="10" spans="1:9" ht="4.5" customHeight="1" x14ac:dyDescent="0.2">
      <c r="A10" s="10"/>
      <c r="B10" s="10"/>
      <c r="C10" s="11"/>
      <c r="D10" s="11"/>
      <c r="E10" s="42"/>
      <c r="F10" s="11"/>
      <c r="G10" s="11"/>
    </row>
    <row r="11" spans="1:9" ht="13.5" x14ac:dyDescent="0.2">
      <c r="A11" s="10" t="s">
        <v>639</v>
      </c>
      <c r="B11" s="10"/>
      <c r="C11" s="11"/>
      <c r="D11" s="11"/>
      <c r="E11" s="42"/>
      <c r="F11" s="11"/>
      <c r="G11" s="11"/>
    </row>
    <row r="12" spans="1:9" ht="4.5" customHeight="1" x14ac:dyDescent="0.2">
      <c r="A12" s="10"/>
      <c r="B12" s="10"/>
      <c r="C12" s="11"/>
      <c r="D12" s="11"/>
      <c r="E12" s="42"/>
      <c r="F12" s="11"/>
      <c r="G12" s="11"/>
    </row>
    <row r="13" spans="1:9" ht="9" customHeight="1" thickBot="1" x14ac:dyDescent="0.25">
      <c r="A13" s="35"/>
      <c r="B13" s="35"/>
      <c r="C13" s="35"/>
      <c r="D13" s="35"/>
      <c r="E13" s="35"/>
      <c r="F13" s="35"/>
      <c r="G13" s="35"/>
      <c r="H13" s="8"/>
    </row>
    <row r="14" spans="1:9" ht="14.25" customHeight="1" x14ac:dyDescent="0.2">
      <c r="A14" s="214"/>
      <c r="B14" s="215"/>
      <c r="C14" s="215"/>
      <c r="D14" s="215"/>
      <c r="E14" s="215"/>
      <c r="F14" s="215"/>
      <c r="G14" s="215"/>
      <c r="H14" s="215"/>
      <c r="I14" s="216"/>
    </row>
    <row r="15" spans="1:9" ht="12.75" customHeight="1" x14ac:dyDescent="0.2">
      <c r="A15" s="184" t="s">
        <v>564</v>
      </c>
      <c r="B15" s="189"/>
      <c r="C15" s="189"/>
      <c r="D15" s="189"/>
      <c r="E15" s="189"/>
      <c r="F15" s="189"/>
      <c r="G15" s="189"/>
      <c r="H15" s="189"/>
      <c r="I15" s="185"/>
    </row>
    <row r="16" spans="1:9" ht="23.25" customHeight="1" x14ac:dyDescent="0.2">
      <c r="A16" s="190" t="s">
        <v>685</v>
      </c>
      <c r="B16" s="191"/>
      <c r="C16" s="191"/>
      <c r="D16" s="191"/>
      <c r="E16" s="191"/>
      <c r="F16" s="191"/>
      <c r="G16" s="191"/>
      <c r="H16" s="191"/>
      <c r="I16" s="192"/>
    </row>
    <row r="17" spans="1:9" ht="23.25" customHeight="1" x14ac:dyDescent="0.2">
      <c r="A17" s="193"/>
      <c r="B17" s="194"/>
      <c r="C17" s="194"/>
      <c r="D17" s="194"/>
      <c r="E17" s="194"/>
      <c r="F17" s="194"/>
      <c r="G17" s="194"/>
      <c r="H17" s="194"/>
      <c r="I17" s="195"/>
    </row>
    <row r="18" spans="1:9" ht="23.25" customHeight="1" x14ac:dyDescent="0.2">
      <c r="A18" s="193"/>
      <c r="B18" s="194"/>
      <c r="C18" s="194"/>
      <c r="D18" s="194"/>
      <c r="E18" s="194"/>
      <c r="F18" s="194"/>
      <c r="G18" s="194"/>
      <c r="H18" s="194"/>
      <c r="I18" s="195"/>
    </row>
    <row r="19" spans="1:9" ht="23.25" customHeight="1" x14ac:dyDescent="0.2">
      <c r="A19" s="196"/>
      <c r="B19" s="197"/>
      <c r="C19" s="197"/>
      <c r="D19" s="197"/>
      <c r="E19" s="197"/>
      <c r="F19" s="197"/>
      <c r="G19" s="197"/>
      <c r="H19" s="197"/>
      <c r="I19" s="198"/>
    </row>
    <row r="20" spans="1:9" ht="12.75" customHeight="1" x14ac:dyDescent="0.2">
      <c r="A20" s="35"/>
      <c r="B20" s="35"/>
      <c r="C20" s="35"/>
      <c r="D20" s="35"/>
      <c r="E20" s="35"/>
      <c r="F20" s="35"/>
      <c r="G20" s="35"/>
      <c r="H20" s="8"/>
    </row>
    <row r="21" spans="1:9" ht="12.75" customHeight="1" x14ac:dyDescent="0.2">
      <c r="A21" s="184" t="s">
        <v>611</v>
      </c>
      <c r="B21" s="189"/>
      <c r="C21" s="189"/>
      <c r="D21" s="189"/>
      <c r="E21" s="189"/>
      <c r="F21" s="189"/>
      <c r="G21" s="189"/>
      <c r="H21" s="189"/>
      <c r="I21" s="185"/>
    </row>
    <row r="22" spans="1:9" ht="12.75" customHeight="1" x14ac:dyDescent="0.2">
      <c r="A22" s="182" t="s">
        <v>605</v>
      </c>
      <c r="B22" s="205" t="s">
        <v>479</v>
      </c>
      <c r="C22" s="206"/>
      <c r="D22" s="206"/>
      <c r="E22" s="206"/>
      <c r="F22" s="207"/>
      <c r="G22" s="205" t="s">
        <v>606</v>
      </c>
      <c r="H22" s="206"/>
      <c r="I22" s="207"/>
    </row>
    <row r="23" spans="1:9" ht="12.75" customHeight="1" x14ac:dyDescent="0.2">
      <c r="A23" s="221"/>
      <c r="B23" s="208"/>
      <c r="C23" s="209"/>
      <c r="D23" s="209"/>
      <c r="E23" s="209"/>
      <c r="F23" s="210"/>
      <c r="G23" s="208"/>
      <c r="H23" s="209"/>
      <c r="I23" s="210"/>
    </row>
    <row r="24" spans="1:9" ht="12.75" customHeight="1" x14ac:dyDescent="0.2">
      <c r="A24" s="11"/>
      <c r="B24" s="11"/>
      <c r="C24" s="11"/>
      <c r="D24" s="11"/>
      <c r="E24" s="11"/>
      <c r="G24" s="11"/>
      <c r="H24" s="11"/>
      <c r="I24" s="84"/>
    </row>
    <row r="25" spans="1:9" ht="28.5" customHeight="1" x14ac:dyDescent="0.2">
      <c r="A25" s="124" t="s">
        <v>640</v>
      </c>
      <c r="B25" s="211" t="s">
        <v>677</v>
      </c>
      <c r="C25" s="212"/>
      <c r="D25" s="212"/>
      <c r="E25" s="212"/>
      <c r="F25" s="213"/>
      <c r="G25" s="211" t="s">
        <v>678</v>
      </c>
      <c r="H25" s="212"/>
      <c r="I25" s="213"/>
    </row>
    <row r="26" spans="1:9" ht="28.5" customHeight="1" x14ac:dyDescent="0.2">
      <c r="A26" s="124" t="s">
        <v>641</v>
      </c>
      <c r="B26" s="211" t="s">
        <v>679</v>
      </c>
      <c r="C26" s="212"/>
      <c r="D26" s="212"/>
      <c r="E26" s="212"/>
      <c r="F26" s="213"/>
      <c r="G26" s="211" t="s">
        <v>678</v>
      </c>
      <c r="H26" s="212"/>
      <c r="I26" s="213"/>
    </row>
    <row r="27" spans="1:9" ht="28.5" customHeight="1" x14ac:dyDescent="0.2">
      <c r="A27" s="124" t="s">
        <v>642</v>
      </c>
      <c r="B27" s="211" t="s">
        <v>636</v>
      </c>
      <c r="C27" s="212"/>
      <c r="D27" s="212"/>
      <c r="E27" s="212"/>
      <c r="F27" s="213"/>
      <c r="G27" s="211" t="s">
        <v>678</v>
      </c>
      <c r="H27" s="212"/>
      <c r="I27" s="213"/>
    </row>
    <row r="28" spans="1:9" ht="12.75" customHeight="1" x14ac:dyDescent="0.2">
      <c r="A28" s="44"/>
      <c r="B28" s="85"/>
      <c r="C28" s="85"/>
      <c r="D28" s="85"/>
      <c r="E28" s="85"/>
      <c r="F28" s="85"/>
      <c r="G28" s="35"/>
      <c r="H28" s="85"/>
      <c r="I28" s="85"/>
    </row>
    <row r="29" spans="1:9" ht="12.75" customHeight="1" x14ac:dyDescent="0.2">
      <c r="A29" s="184" t="s">
        <v>613</v>
      </c>
      <c r="B29" s="189"/>
      <c r="C29" s="189"/>
      <c r="D29" s="189"/>
      <c r="E29" s="189"/>
      <c r="F29" s="189"/>
      <c r="G29" s="189"/>
      <c r="H29" s="189"/>
      <c r="I29" s="185"/>
    </row>
    <row r="30" spans="1:9" ht="12.75" customHeight="1" x14ac:dyDescent="0.2">
      <c r="A30" s="182" t="s">
        <v>478</v>
      </c>
      <c r="B30" s="199" t="s">
        <v>479</v>
      </c>
      <c r="C30" s="200"/>
      <c r="D30" s="200"/>
      <c r="E30" s="200"/>
      <c r="F30" s="200"/>
      <c r="G30" s="200"/>
      <c r="H30" s="200"/>
      <c r="I30" s="201"/>
    </row>
    <row r="31" spans="1:9" ht="12.75" customHeight="1" x14ac:dyDescent="0.2">
      <c r="A31" s="188"/>
      <c r="B31" s="202"/>
      <c r="C31" s="203"/>
      <c r="D31" s="203"/>
      <c r="E31" s="203"/>
      <c r="F31" s="203"/>
      <c r="G31" s="203"/>
      <c r="H31" s="203"/>
      <c r="I31" s="204"/>
    </row>
    <row r="32" spans="1:9" ht="12.75" customHeight="1" x14ac:dyDescent="0.2">
      <c r="A32" s="19"/>
      <c r="B32" s="19"/>
      <c r="C32" s="19"/>
      <c r="D32" s="19"/>
      <c r="E32" s="21"/>
      <c r="F32" s="43"/>
      <c r="G32" s="21"/>
    </row>
    <row r="33" spans="1:9" s="131" customFormat="1" ht="46.9" customHeight="1" x14ac:dyDescent="0.2">
      <c r="A33" s="125"/>
      <c r="B33" s="217"/>
      <c r="C33" s="218"/>
      <c r="D33" s="218"/>
      <c r="E33" s="218"/>
      <c r="F33" s="218"/>
      <c r="G33" s="218"/>
      <c r="H33" s="218"/>
      <c r="I33" s="219"/>
    </row>
    <row r="34" spans="1:9" ht="12.75" customHeight="1" x14ac:dyDescent="0.2">
      <c r="A34" s="11"/>
      <c r="B34" s="11"/>
      <c r="C34" s="11"/>
      <c r="D34" s="11"/>
      <c r="E34" s="11"/>
      <c r="F34" s="11"/>
      <c r="G34" s="11"/>
    </row>
    <row r="35" spans="1:9" ht="12.75" customHeight="1" x14ac:dyDescent="0.2">
      <c r="A35" s="184" t="s">
        <v>607</v>
      </c>
      <c r="B35" s="189"/>
      <c r="C35" s="189"/>
      <c r="D35" s="189"/>
      <c r="E35" s="189"/>
      <c r="F35" s="189"/>
      <c r="G35" s="189"/>
      <c r="H35" s="189"/>
      <c r="I35" s="185"/>
    </row>
    <row r="36" spans="1:9" x14ac:dyDescent="0.2">
      <c r="A36" s="182" t="s">
        <v>478</v>
      </c>
      <c r="B36" s="199" t="s">
        <v>479</v>
      </c>
      <c r="C36" s="200"/>
      <c r="D36" s="200"/>
      <c r="E36" s="200"/>
      <c r="F36" s="200"/>
      <c r="G36" s="200"/>
      <c r="H36" s="200"/>
      <c r="I36" s="201"/>
    </row>
    <row r="37" spans="1:9" x14ac:dyDescent="0.2">
      <c r="A37" s="188"/>
      <c r="B37" s="202"/>
      <c r="C37" s="203"/>
      <c r="D37" s="203"/>
      <c r="E37" s="203"/>
      <c r="F37" s="203"/>
      <c r="G37" s="203"/>
      <c r="H37" s="203"/>
      <c r="I37" s="204"/>
    </row>
    <row r="38" spans="1:9" x14ac:dyDescent="0.2">
      <c r="A38" s="19"/>
      <c r="B38" s="19"/>
      <c r="C38" s="19"/>
      <c r="D38" s="19"/>
      <c r="E38" s="21"/>
      <c r="F38" s="43"/>
      <c r="G38" s="21"/>
    </row>
    <row r="39" spans="1:9" ht="45" customHeight="1" x14ac:dyDescent="0.2">
      <c r="A39" s="125">
        <v>1</v>
      </c>
      <c r="B39" s="220" t="s">
        <v>680</v>
      </c>
      <c r="C39" s="218"/>
      <c r="D39" s="218"/>
      <c r="E39" s="218"/>
      <c r="F39" s="218"/>
      <c r="G39" s="218"/>
      <c r="H39" s="218"/>
      <c r="I39" s="219"/>
    </row>
    <row r="40" spans="1:9" ht="12.75" customHeight="1" x14ac:dyDescent="0.2">
      <c r="A40" s="35"/>
      <c r="B40" s="35"/>
      <c r="C40" s="35"/>
      <c r="D40" s="35"/>
      <c r="E40" s="35"/>
      <c r="F40" s="44"/>
      <c r="G40" s="35"/>
    </row>
    <row r="41" spans="1:9" x14ac:dyDescent="0.2">
      <c r="A41" s="184" t="s">
        <v>608</v>
      </c>
      <c r="B41" s="189"/>
      <c r="C41" s="189"/>
      <c r="D41" s="189"/>
      <c r="E41" s="189"/>
      <c r="F41" s="189"/>
      <c r="G41" s="189"/>
      <c r="H41" s="189"/>
      <c r="I41" s="185"/>
    </row>
    <row r="42" spans="1:9" x14ac:dyDescent="0.2">
      <c r="A42" s="182" t="s">
        <v>478</v>
      </c>
      <c r="B42" s="182" t="s">
        <v>563</v>
      </c>
      <c r="C42" s="182" t="s">
        <v>609</v>
      </c>
      <c r="D42" s="184" t="s">
        <v>610</v>
      </c>
      <c r="E42" s="189"/>
      <c r="F42" s="189"/>
      <c r="G42" s="189"/>
      <c r="H42" s="189"/>
      <c r="I42" s="83"/>
    </row>
    <row r="43" spans="1:9" x14ac:dyDescent="0.2">
      <c r="A43" s="188"/>
      <c r="B43" s="188"/>
      <c r="C43" s="188"/>
      <c r="D43" s="126">
        <v>2014</v>
      </c>
      <c r="E43" s="127">
        <f>+D43+1</f>
        <v>2015</v>
      </c>
      <c r="F43" s="127">
        <f>+E43+1</f>
        <v>2016</v>
      </c>
      <c r="G43" s="127">
        <f>+F43+1</f>
        <v>2017</v>
      </c>
      <c r="H43" s="127">
        <f>+G43+1</f>
        <v>2018</v>
      </c>
      <c r="I43" s="89" t="s">
        <v>614</v>
      </c>
    </row>
    <row r="44" spans="1:9" x14ac:dyDescent="0.2">
      <c r="A44" s="11"/>
      <c r="B44" s="11"/>
      <c r="C44" s="11"/>
      <c r="D44" s="39"/>
      <c r="E44" s="88"/>
      <c r="F44" s="39"/>
      <c r="G44" s="39"/>
      <c r="H44" s="90"/>
      <c r="I44" s="90"/>
    </row>
    <row r="45" spans="1:9" ht="52.5" customHeight="1" x14ac:dyDescent="0.2">
      <c r="A45" s="125" t="s">
        <v>640</v>
      </c>
      <c r="B45" s="125" t="s">
        <v>648</v>
      </c>
      <c r="C45" s="128" t="s">
        <v>686</v>
      </c>
      <c r="D45" s="129">
        <v>0.6</v>
      </c>
      <c r="E45" s="129">
        <v>0.62</v>
      </c>
      <c r="F45" s="129">
        <v>0.63</v>
      </c>
      <c r="G45" s="129">
        <v>0.65</v>
      </c>
      <c r="H45" s="129">
        <v>0.67</v>
      </c>
      <c r="I45" s="130" t="s">
        <v>649</v>
      </c>
    </row>
    <row r="46" spans="1:9" ht="119.25" customHeight="1" x14ac:dyDescent="0.2">
      <c r="A46" s="125" t="s">
        <v>687</v>
      </c>
      <c r="B46" s="125" t="s">
        <v>648</v>
      </c>
      <c r="C46" s="128" t="s">
        <v>688</v>
      </c>
      <c r="D46" s="129">
        <v>0.37</v>
      </c>
      <c r="E46" s="129">
        <v>0.21</v>
      </c>
      <c r="F46" s="125"/>
      <c r="G46" s="125"/>
      <c r="H46" s="125"/>
      <c r="I46" s="130" t="s">
        <v>681</v>
      </c>
    </row>
    <row r="47" spans="1:9" ht="119.25" customHeight="1" x14ac:dyDescent="0.2">
      <c r="A47" s="125" t="s">
        <v>689</v>
      </c>
      <c r="B47" s="125" t="s">
        <v>648</v>
      </c>
      <c r="C47" s="128" t="s">
        <v>690</v>
      </c>
      <c r="D47" s="129">
        <v>0.31</v>
      </c>
      <c r="E47" s="129">
        <v>0.23</v>
      </c>
      <c r="F47" s="129">
        <v>0.23</v>
      </c>
      <c r="G47" s="129">
        <v>0.23</v>
      </c>
      <c r="H47" s="125"/>
      <c r="I47" s="130" t="s">
        <v>681</v>
      </c>
    </row>
    <row r="48" spans="1:9" ht="67.5" customHeight="1" x14ac:dyDescent="0.2">
      <c r="A48" s="125" t="s">
        <v>682</v>
      </c>
      <c r="B48" s="130" t="s">
        <v>683</v>
      </c>
      <c r="C48" s="128" t="s">
        <v>684</v>
      </c>
      <c r="D48" s="129">
        <v>0.75</v>
      </c>
      <c r="E48" s="129">
        <v>0.8</v>
      </c>
      <c r="F48" s="129">
        <v>0.85</v>
      </c>
      <c r="G48" s="129">
        <v>0.9</v>
      </c>
      <c r="H48" s="129">
        <v>0.92</v>
      </c>
      <c r="I48" s="130" t="s">
        <v>649</v>
      </c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</sheetData>
  <mergeCells count="29">
    <mergeCell ref="A29:I29"/>
    <mergeCell ref="A30:A31"/>
    <mergeCell ref="A22:A23"/>
    <mergeCell ref="B27:F27"/>
    <mergeCell ref="G22:I23"/>
    <mergeCell ref="G25:I25"/>
    <mergeCell ref="G26:I26"/>
    <mergeCell ref="G27:I27"/>
    <mergeCell ref="B39:I39"/>
    <mergeCell ref="D42:H42"/>
    <mergeCell ref="A36:A37"/>
    <mergeCell ref="A42:A43"/>
    <mergeCell ref="B36:I37"/>
    <mergeCell ref="G3:I3"/>
    <mergeCell ref="G4:I4"/>
    <mergeCell ref="G5:I5"/>
    <mergeCell ref="B42:B43"/>
    <mergeCell ref="C42:C43"/>
    <mergeCell ref="A41:I41"/>
    <mergeCell ref="A35:I35"/>
    <mergeCell ref="A16:I19"/>
    <mergeCell ref="A21:I21"/>
    <mergeCell ref="B30:I31"/>
    <mergeCell ref="B22:F23"/>
    <mergeCell ref="B25:F25"/>
    <mergeCell ref="B26:F26"/>
    <mergeCell ref="A14:I14"/>
    <mergeCell ref="A15:I15"/>
    <mergeCell ref="B33:I33"/>
  </mergeCells>
  <phoneticPr fontId="0" type="noConversion"/>
  <printOptions horizontalCentered="1" verticalCentered="1"/>
  <pageMargins left="0.45" right="0.75" top="1.0236220472440944" bottom="1.1811023622047245" header="0.70866141732283472" footer="1.1023622047244095"/>
  <pageSetup scale="70" orientation="portrait" horizontalDpi="4294967293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75" workbookViewId="0">
      <selection activeCell="B34" sqref="B34"/>
    </sheetView>
  </sheetViews>
  <sheetFormatPr baseColWidth="10" defaultRowHeight="12.75" x14ac:dyDescent="0.2"/>
  <cols>
    <col min="1" max="1" width="10.140625" customWidth="1"/>
    <col min="2" max="2" width="37" hidden="1" customWidth="1"/>
    <col min="3" max="3" width="10.140625" customWidth="1"/>
    <col min="4" max="5" width="10" customWidth="1"/>
    <col min="6" max="6" width="22.85546875" customWidth="1"/>
    <col min="7" max="11" width="10.140625" customWidth="1"/>
  </cols>
  <sheetData>
    <row r="1" spans="1:11" x14ac:dyDescent="0.2">
      <c r="A1" s="3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">
      <c r="A2" s="3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">
      <c r="A3" s="11"/>
      <c r="B3" s="11"/>
      <c r="C3" s="11"/>
      <c r="D3" s="11"/>
      <c r="E3" s="2"/>
      <c r="F3" s="2"/>
      <c r="G3" s="11"/>
      <c r="H3" s="1" t="s">
        <v>540</v>
      </c>
      <c r="I3" s="11"/>
      <c r="J3" s="11"/>
      <c r="K3" s="11"/>
    </row>
    <row r="4" spans="1:11" x14ac:dyDescent="0.2">
      <c r="A4" s="11"/>
      <c r="B4" s="11"/>
      <c r="C4" s="11"/>
      <c r="D4" s="11"/>
      <c r="E4" s="2"/>
      <c r="F4" s="2"/>
      <c r="G4" s="11"/>
      <c r="H4" s="1" t="s">
        <v>541</v>
      </c>
      <c r="I4" s="11"/>
      <c r="J4" s="11"/>
      <c r="K4" s="11"/>
    </row>
    <row r="5" spans="1:11" x14ac:dyDescent="0.2">
      <c r="A5" s="11"/>
      <c r="B5" s="11"/>
      <c r="C5" s="11"/>
      <c r="D5" s="11"/>
      <c r="E5" s="2"/>
      <c r="F5" s="2"/>
      <c r="G5" s="11"/>
      <c r="H5" s="1" t="s">
        <v>542</v>
      </c>
      <c r="I5" s="11"/>
      <c r="J5" s="11"/>
      <c r="K5" s="11"/>
    </row>
    <row r="6" spans="1:11" ht="6.75" customHeight="1" x14ac:dyDescent="0.2">
      <c r="A6" s="11"/>
      <c r="B6" s="11"/>
      <c r="C6" s="11"/>
      <c r="D6" s="2"/>
      <c r="E6" s="2"/>
      <c r="F6" s="2"/>
      <c r="G6" s="11"/>
      <c r="H6" s="11"/>
      <c r="I6" s="11"/>
      <c r="J6" s="11"/>
      <c r="K6" s="11"/>
    </row>
    <row r="7" spans="1:11" x14ac:dyDescent="0.2">
      <c r="A7" s="10" t="s">
        <v>0</v>
      </c>
      <c r="B7" s="11"/>
      <c r="C7" s="11"/>
      <c r="D7" s="2"/>
      <c r="E7" s="2"/>
      <c r="F7" s="2"/>
      <c r="G7" s="11"/>
      <c r="H7" s="11"/>
      <c r="I7" s="11"/>
      <c r="J7" s="10"/>
      <c r="K7" s="11"/>
    </row>
    <row r="8" spans="1:11" ht="7.5" customHeight="1" x14ac:dyDescent="0.2">
      <c r="A8" s="11"/>
      <c r="B8" s="11"/>
      <c r="C8" s="11"/>
      <c r="D8" s="2"/>
      <c r="E8" s="2"/>
      <c r="F8" s="2"/>
      <c r="G8" s="11"/>
      <c r="H8" s="11"/>
      <c r="I8" s="11"/>
      <c r="J8" s="10"/>
      <c r="K8" s="11"/>
    </row>
    <row r="9" spans="1:11" x14ac:dyDescent="0.2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0"/>
      <c r="K9" s="11"/>
    </row>
    <row r="10" spans="1:11" ht="7.5" customHeight="1" x14ac:dyDescent="0.2">
      <c r="A10" s="10"/>
      <c r="B10" s="11"/>
      <c r="C10" s="11"/>
      <c r="D10" s="10"/>
      <c r="E10" s="11"/>
      <c r="F10" s="11"/>
      <c r="G10" s="11"/>
      <c r="H10" s="11"/>
      <c r="I10" s="11"/>
      <c r="J10" s="11"/>
      <c r="K10" s="11"/>
    </row>
    <row r="11" spans="1:11" x14ac:dyDescent="0.2">
      <c r="A11" s="10" t="s">
        <v>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7.5" customHeight="1" x14ac:dyDescent="0.2">
      <c r="A12" s="10"/>
      <c r="B12" s="11"/>
      <c r="C12" s="11"/>
      <c r="D12" s="10"/>
      <c r="E12" s="11"/>
      <c r="F12" s="11"/>
      <c r="G12" s="11"/>
      <c r="H12" s="11"/>
      <c r="I12" s="11"/>
      <c r="J12" s="11"/>
      <c r="K12" s="11"/>
    </row>
    <row r="13" spans="1:11" x14ac:dyDescent="0.2">
      <c r="A13" s="10" t="s">
        <v>543</v>
      </c>
      <c r="B13" s="11"/>
      <c r="C13" s="11"/>
      <c r="D13" s="10"/>
      <c r="E13" s="11"/>
      <c r="F13" s="11"/>
      <c r="G13" s="11"/>
      <c r="H13" s="11"/>
      <c r="I13" s="11"/>
      <c r="J13" s="10"/>
      <c r="K13" s="11"/>
    </row>
    <row r="14" spans="1:11" ht="7.5" customHeight="1" x14ac:dyDescent="0.2">
      <c r="A14" s="10"/>
      <c r="B14" s="11"/>
      <c r="C14" s="11"/>
      <c r="D14" s="10"/>
      <c r="E14" s="11"/>
      <c r="F14" s="11"/>
      <c r="G14" s="11"/>
      <c r="H14" s="11"/>
      <c r="I14" s="11"/>
      <c r="J14" s="11"/>
      <c r="K14" s="11"/>
    </row>
    <row r="15" spans="1:11" ht="13.5" thickBo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4"/>
      <c r="B17" s="14"/>
      <c r="C17" s="37"/>
      <c r="D17" s="222" t="s">
        <v>544</v>
      </c>
      <c r="E17" s="223"/>
      <c r="F17" s="14"/>
      <c r="G17" s="14"/>
      <c r="H17" s="226" t="s">
        <v>545</v>
      </c>
      <c r="I17" s="226"/>
      <c r="J17" s="226"/>
      <c r="K17" s="223"/>
    </row>
    <row r="18" spans="1:11" x14ac:dyDescent="0.2">
      <c r="A18" s="18" t="s">
        <v>478</v>
      </c>
      <c r="B18" s="18" t="s">
        <v>546</v>
      </c>
      <c r="C18" s="18" t="s">
        <v>547</v>
      </c>
      <c r="D18" s="224" t="s">
        <v>548</v>
      </c>
      <c r="E18" s="225"/>
      <c r="F18" s="18" t="s">
        <v>549</v>
      </c>
      <c r="G18" s="18" t="s">
        <v>550</v>
      </c>
      <c r="H18" s="11"/>
      <c r="I18" s="21"/>
      <c r="J18" s="21"/>
      <c r="K18" s="26"/>
    </row>
    <row r="19" spans="1:11" x14ac:dyDescent="0.2">
      <c r="A19" s="18" t="s">
        <v>551</v>
      </c>
      <c r="B19" s="18"/>
      <c r="C19" s="18" t="s">
        <v>536</v>
      </c>
      <c r="D19" s="47" t="s">
        <v>552</v>
      </c>
      <c r="E19" s="47" t="s">
        <v>553</v>
      </c>
      <c r="F19" s="18" t="s">
        <v>554</v>
      </c>
      <c r="G19" s="18" t="s">
        <v>536</v>
      </c>
      <c r="H19" s="14" t="s">
        <v>555</v>
      </c>
      <c r="I19" s="14" t="s">
        <v>556</v>
      </c>
      <c r="J19" s="15" t="s">
        <v>557</v>
      </c>
      <c r="K19" s="14" t="s">
        <v>558</v>
      </c>
    </row>
    <row r="20" spans="1:11" x14ac:dyDescent="0.2">
      <c r="A20" s="18"/>
      <c r="B20" s="18"/>
      <c r="C20" s="18" t="s">
        <v>480</v>
      </c>
      <c r="D20" s="48" t="s">
        <v>559</v>
      </c>
      <c r="E20" s="48" t="s">
        <v>559</v>
      </c>
      <c r="F20" s="18" t="s">
        <v>560</v>
      </c>
      <c r="G20" s="49"/>
      <c r="H20" s="49"/>
      <c r="I20" s="49"/>
      <c r="J20" s="50"/>
      <c r="K20" s="49"/>
    </row>
    <row r="21" spans="1:11" x14ac:dyDescent="0.2">
      <c r="A21" s="18"/>
      <c r="B21" s="18"/>
      <c r="C21" s="18"/>
      <c r="D21" s="48"/>
      <c r="E21" s="48"/>
      <c r="F21" s="18"/>
      <c r="G21" s="49"/>
      <c r="H21" s="49"/>
      <c r="I21" s="49"/>
      <c r="J21" s="50"/>
      <c r="K21" s="49"/>
    </row>
    <row r="22" spans="1:11" x14ac:dyDescent="0.2">
      <c r="A22" s="23" t="s">
        <v>481</v>
      </c>
      <c r="B22" s="23" t="s">
        <v>482</v>
      </c>
      <c r="C22" s="23" t="s">
        <v>483</v>
      </c>
      <c r="D22" s="23" t="s">
        <v>487</v>
      </c>
      <c r="E22" s="23" t="s">
        <v>488</v>
      </c>
      <c r="F22" s="23" t="s">
        <v>489</v>
      </c>
      <c r="G22" s="23" t="s">
        <v>490</v>
      </c>
      <c r="H22" s="23" t="s">
        <v>491</v>
      </c>
      <c r="I22" s="23" t="s">
        <v>492</v>
      </c>
      <c r="J22" s="24" t="s">
        <v>493</v>
      </c>
      <c r="K22" s="23" t="s">
        <v>561</v>
      </c>
    </row>
    <row r="23" spans="1:1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38"/>
    </row>
    <row r="24" spans="1:11" ht="15.95" customHeight="1" x14ac:dyDescent="0.2">
      <c r="A24" s="39"/>
      <c r="B24" s="39"/>
      <c r="C24" s="39"/>
      <c r="D24" s="51"/>
      <c r="E24" s="51"/>
      <c r="F24" s="51"/>
      <c r="G24" s="51"/>
      <c r="H24" s="51"/>
      <c r="I24" s="40"/>
      <c r="J24" s="46"/>
      <c r="K24" s="40"/>
    </row>
    <row r="25" spans="1:11" ht="15.95" customHeight="1" x14ac:dyDescent="0.2">
      <c r="A25" s="39"/>
      <c r="B25" s="39"/>
      <c r="C25" s="39"/>
      <c r="D25" s="51"/>
      <c r="E25" s="51"/>
      <c r="F25" s="51"/>
      <c r="G25" s="51"/>
      <c r="H25" s="51"/>
      <c r="I25" s="40"/>
      <c r="J25" s="46"/>
      <c r="K25" s="40"/>
    </row>
    <row r="26" spans="1:11" ht="15.95" customHeight="1" x14ac:dyDescent="0.2">
      <c r="A26" s="39"/>
      <c r="B26" s="39"/>
      <c r="C26" s="39"/>
      <c r="D26" s="51"/>
      <c r="E26" s="51"/>
      <c r="F26" s="51"/>
      <c r="G26" s="51"/>
      <c r="H26" s="51"/>
      <c r="I26" s="40"/>
      <c r="J26" s="46"/>
      <c r="K26" s="40"/>
    </row>
    <row r="27" spans="1:11" ht="15.95" customHeight="1" x14ac:dyDescent="0.2">
      <c r="A27" s="39"/>
      <c r="B27" s="39"/>
      <c r="C27" s="39"/>
      <c r="D27" s="51"/>
      <c r="E27" s="51"/>
      <c r="F27" s="51"/>
      <c r="G27" s="51"/>
      <c r="H27" s="51"/>
      <c r="I27" s="40"/>
      <c r="J27" s="46"/>
      <c r="K27" s="40"/>
    </row>
    <row r="28" spans="1:11" ht="15.95" customHeight="1" x14ac:dyDescent="0.2">
      <c r="A28" s="39"/>
      <c r="B28" s="39"/>
      <c r="C28" s="39"/>
      <c r="D28" s="51"/>
      <c r="E28" s="51"/>
      <c r="F28" s="51"/>
      <c r="G28" s="51"/>
      <c r="H28" s="51"/>
      <c r="I28" s="40"/>
      <c r="J28" s="46"/>
      <c r="K28" s="40"/>
    </row>
    <row r="29" spans="1:1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</sheetData>
  <mergeCells count="3">
    <mergeCell ref="D17:E17"/>
    <mergeCell ref="D18:E18"/>
    <mergeCell ref="H17:K17"/>
  </mergeCells>
  <phoneticPr fontId="0" type="noConversion"/>
  <printOptions horizontalCentered="1"/>
  <pageMargins left="0.78740157480314965" right="0.78740157480314965" top="1.68" bottom="1" header="1.08" footer="0"/>
  <pageSetup scale="80" orientation="landscape" horizontalDpi="4294967294" verticalDpi="300" r:id="rId1"/>
  <headerFooter alignWithMargins="0">
    <oddHeader>&amp;L&amp;"Arial,Negrita"&amp;9MINISTERIO DE HACIENDA
Dirección General de Presupuesto Nacional
Ejercicio Presupuestario 2005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view="pageBreakPreview" topLeftCell="C1" zoomScaleNormal="100" zoomScaleSheetLayoutView="100" workbookViewId="0">
      <pane ySplit="13" topLeftCell="A35" activePane="bottomLeft" state="frozen"/>
      <selection pane="bottomLeft" activeCell="C7" sqref="C7"/>
    </sheetView>
  </sheetViews>
  <sheetFormatPr baseColWidth="10" defaultRowHeight="12.75" x14ac:dyDescent="0.2"/>
  <cols>
    <col min="1" max="1" width="11.5703125" customWidth="1"/>
    <col min="2" max="2" width="3.7109375" customWidth="1"/>
    <col min="3" max="3" width="61.42578125" customWidth="1"/>
    <col min="4" max="5" width="16.85546875" style="150" hidden="1" customWidth="1"/>
    <col min="6" max="8" width="16.85546875" style="131" customWidth="1"/>
    <col min="9" max="9" width="15.85546875" bestFit="1" customWidth="1"/>
  </cols>
  <sheetData>
    <row r="1" spans="1:10" x14ac:dyDescent="0.2">
      <c r="A1" s="11"/>
      <c r="B1" s="11"/>
      <c r="C1" s="1" t="s">
        <v>627</v>
      </c>
      <c r="D1" s="143"/>
      <c r="E1" s="143"/>
      <c r="F1" s="164"/>
      <c r="G1" s="164"/>
      <c r="H1" s="164"/>
    </row>
    <row r="2" spans="1:10" x14ac:dyDescent="0.2">
      <c r="A2" s="11"/>
      <c r="B2" s="11"/>
      <c r="C2" s="1" t="s">
        <v>591</v>
      </c>
      <c r="D2" s="143"/>
      <c r="E2" s="143"/>
      <c r="F2" s="164"/>
      <c r="G2" s="164"/>
      <c r="H2" s="164"/>
    </row>
    <row r="3" spans="1:10" x14ac:dyDescent="0.2">
      <c r="A3" s="11"/>
      <c r="B3" s="11"/>
      <c r="C3" s="1" t="s">
        <v>598</v>
      </c>
      <c r="D3" s="143"/>
      <c r="E3" s="143"/>
      <c r="F3" s="164"/>
      <c r="G3" s="164"/>
      <c r="H3" s="164"/>
    </row>
    <row r="4" spans="1:10" x14ac:dyDescent="0.2">
      <c r="A4" s="11"/>
      <c r="B4" s="11"/>
      <c r="C4" s="1"/>
      <c r="D4" s="143"/>
      <c r="E4" s="143"/>
      <c r="F4" s="164"/>
      <c r="G4" s="164"/>
      <c r="H4" s="164"/>
    </row>
    <row r="5" spans="1:10" x14ac:dyDescent="0.2">
      <c r="A5" s="11"/>
      <c r="B5" s="11"/>
      <c r="C5" s="1"/>
      <c r="D5" s="143"/>
      <c r="E5" s="143"/>
      <c r="F5" s="164"/>
      <c r="G5" s="164"/>
      <c r="H5" s="164"/>
    </row>
    <row r="6" spans="1:10" x14ac:dyDescent="0.2">
      <c r="A6" s="11"/>
      <c r="B6" s="11"/>
      <c r="C6" s="1"/>
      <c r="D6" s="143"/>
      <c r="E6" s="143"/>
      <c r="F6" s="164"/>
      <c r="G6" s="164"/>
      <c r="H6" s="164"/>
    </row>
    <row r="7" spans="1:10" ht="16.5" customHeight="1" x14ac:dyDescent="0.2">
      <c r="A7" s="10" t="s">
        <v>637</v>
      </c>
      <c r="B7" s="11"/>
      <c r="C7" s="1"/>
      <c r="D7" s="144"/>
      <c r="E7" s="144"/>
      <c r="F7" s="165"/>
      <c r="G7" s="165"/>
      <c r="H7" s="165"/>
    </row>
    <row r="8" spans="1:10" ht="18" customHeight="1" x14ac:dyDescent="0.2">
      <c r="A8" s="227" t="s">
        <v>638</v>
      </c>
      <c r="B8" s="227"/>
      <c r="C8" s="227"/>
      <c r="D8" s="144"/>
      <c r="E8" s="144"/>
      <c r="F8" s="165"/>
      <c r="G8" s="165"/>
      <c r="H8" s="165"/>
    </row>
    <row r="9" spans="1:10" ht="16.5" customHeight="1" x14ac:dyDescent="0.2">
      <c r="A9" s="10" t="s">
        <v>639</v>
      </c>
      <c r="B9" s="11"/>
      <c r="C9" s="11"/>
      <c r="D9" s="143"/>
      <c r="E9" s="143"/>
      <c r="F9" s="164"/>
      <c r="G9" s="164"/>
      <c r="H9" s="164"/>
    </row>
    <row r="10" spans="1:10" ht="13.5" thickBot="1" x14ac:dyDescent="0.25">
      <c r="A10" s="32"/>
      <c r="B10" s="32"/>
      <c r="C10" s="32"/>
      <c r="D10" s="145"/>
      <c r="E10" s="145"/>
      <c r="F10" s="166"/>
      <c r="G10" s="166"/>
      <c r="H10" s="166"/>
    </row>
    <row r="11" spans="1:10" x14ac:dyDescent="0.2">
      <c r="A11" s="11"/>
      <c r="B11" s="11"/>
      <c r="C11" s="11"/>
      <c r="D11" s="143"/>
      <c r="E11" s="143"/>
      <c r="F11" s="164"/>
      <c r="G11" s="164"/>
      <c r="H11" s="164"/>
    </row>
    <row r="12" spans="1:10" ht="61.5" customHeight="1" x14ac:dyDescent="0.2">
      <c r="A12" s="41" t="s">
        <v>603</v>
      </c>
      <c r="B12" s="228" t="s">
        <v>590</v>
      </c>
      <c r="C12" s="229"/>
      <c r="D12" s="146" t="s">
        <v>650</v>
      </c>
      <c r="E12" s="146" t="s">
        <v>691</v>
      </c>
      <c r="F12" s="167" t="s">
        <v>693</v>
      </c>
      <c r="G12" s="167" t="s">
        <v>651</v>
      </c>
      <c r="H12" s="167" t="s">
        <v>692</v>
      </c>
    </row>
    <row r="13" spans="1:10" ht="13.15" customHeight="1" x14ac:dyDescent="0.2">
      <c r="A13" s="52">
        <v>-1</v>
      </c>
      <c r="B13" s="230">
        <v>-2</v>
      </c>
      <c r="C13" s="231"/>
      <c r="D13" s="147">
        <v>-3</v>
      </c>
      <c r="E13" s="147">
        <v>-4</v>
      </c>
      <c r="F13" s="168">
        <v>-3</v>
      </c>
      <c r="G13" s="168">
        <v>-4</v>
      </c>
      <c r="H13" s="168">
        <v>-5</v>
      </c>
    </row>
    <row r="14" spans="1:10" s="102" customFormat="1" x14ac:dyDescent="0.2">
      <c r="A14" s="70"/>
      <c r="B14" s="232" t="s">
        <v>129</v>
      </c>
      <c r="C14" s="233"/>
      <c r="D14" s="148">
        <f>+D15+'F8-2'!D12+'F8-3'!D12+'F8-3'!D49+'F8-4'!D13+'F8-4'!D36+'F8-5'!D15</f>
        <v>10382415000</v>
      </c>
      <c r="E14" s="148">
        <f>+E15+'F8-2'!E12+'F8-3'!E12+'F8-3'!E49+'F8-4'!E13+'F8-4'!E36+'F8-5'!E15</f>
        <v>1606764500</v>
      </c>
      <c r="F14" s="132">
        <f>+F15+'F8-2'!F12+'F8-3'!F12+'F8-3'!F49+'F8-4'!F13+'F8-4'!F36+'F8-5'!F15</f>
        <v>9754786798.2700005</v>
      </c>
      <c r="G14" s="132">
        <f>+G15+'F8-2'!G12+'F8-3'!G12+'F8-3'!G49+'F8-4'!G13+'F8-4'!G36+'F8-5'!G15</f>
        <v>2234392701.73</v>
      </c>
      <c r="H14" s="132">
        <f>+H15+'F8-2'!H12+'F8-3'!H12+'F8-3'!H49+'F8-4'!H13+'F8-4'!H36+'F8-5'!H15</f>
        <v>11989179500</v>
      </c>
      <c r="I14" s="132"/>
      <c r="J14" s="179"/>
    </row>
    <row r="15" spans="1:10" s="101" customFormat="1" ht="14.1" customHeight="1" x14ac:dyDescent="0.2">
      <c r="A15" s="55">
        <v>0</v>
      </c>
      <c r="B15" s="55"/>
      <c r="C15" s="4" t="s">
        <v>130</v>
      </c>
      <c r="D15" s="148">
        <f>+D16+D22+D28+D34+D40+D46</f>
        <v>8776544000</v>
      </c>
      <c r="E15" s="148">
        <f>+E16+E22+E28+E34+E40+E46</f>
        <v>796052500</v>
      </c>
      <c r="F15" s="132">
        <f>F16+F22+F28+F34+F40+F46</f>
        <v>8776543103</v>
      </c>
      <c r="G15" s="132">
        <f>E15</f>
        <v>796052500</v>
      </c>
      <c r="H15" s="132">
        <f>+F15+G15</f>
        <v>9572595603</v>
      </c>
    </row>
    <row r="16" spans="1:10" s="101" customFormat="1" ht="14.1" customHeight="1" x14ac:dyDescent="0.2">
      <c r="A16" s="55" t="s">
        <v>594</v>
      </c>
      <c r="B16" s="55"/>
      <c r="C16" s="4" t="s">
        <v>131</v>
      </c>
      <c r="D16" s="148">
        <f>SUM(D17:D21)</f>
        <v>3011520000</v>
      </c>
      <c r="E16" s="148">
        <f>SUM(E17:E21)</f>
        <v>347878500</v>
      </c>
      <c r="F16" s="132">
        <f t="shared" ref="F16:F48" si="0">D16</f>
        <v>3011520000</v>
      </c>
      <c r="G16" s="132">
        <f t="shared" ref="G16:G48" si="1">E16</f>
        <v>347878500</v>
      </c>
      <c r="H16" s="132">
        <f t="shared" ref="H16:H48" si="2">+F16+G16</f>
        <v>3359398500</v>
      </c>
    </row>
    <row r="17" spans="1:8" s="3" customFormat="1" ht="14.1" customHeight="1" x14ac:dyDescent="0.2">
      <c r="A17" s="56" t="s">
        <v>132</v>
      </c>
      <c r="B17" s="56"/>
      <c r="C17" s="40" t="s">
        <v>133</v>
      </c>
      <c r="D17" s="149">
        <f>+[1]Remuneraciones!$D$10</f>
        <v>3003520000</v>
      </c>
      <c r="E17" s="149">
        <f>+'[1]Plazas Nuevas'!$D$11</f>
        <v>347878500</v>
      </c>
      <c r="F17" s="133">
        <f t="shared" si="0"/>
        <v>3003520000</v>
      </c>
      <c r="G17" s="133">
        <f t="shared" si="1"/>
        <v>347878500</v>
      </c>
      <c r="H17" s="133">
        <f t="shared" si="2"/>
        <v>3351398500</v>
      </c>
    </row>
    <row r="18" spans="1:8" s="3" customFormat="1" ht="14.1" customHeight="1" x14ac:dyDescent="0.2">
      <c r="A18" s="56" t="s">
        <v>134</v>
      </c>
      <c r="B18" s="56"/>
      <c r="C18" s="40" t="s">
        <v>135</v>
      </c>
      <c r="D18" s="149"/>
      <c r="E18" s="149"/>
      <c r="F18" s="133">
        <f t="shared" si="0"/>
        <v>0</v>
      </c>
      <c r="G18" s="133">
        <f t="shared" si="1"/>
        <v>0</v>
      </c>
      <c r="H18" s="133">
        <f t="shared" si="2"/>
        <v>0</v>
      </c>
    </row>
    <row r="19" spans="1:8" s="3" customFormat="1" ht="14.1" customHeight="1" x14ac:dyDescent="0.2">
      <c r="A19" s="56" t="s">
        <v>136</v>
      </c>
      <c r="B19" s="56"/>
      <c r="C19" s="40" t="s">
        <v>137</v>
      </c>
      <c r="D19" s="149"/>
      <c r="E19" s="149"/>
      <c r="F19" s="133">
        <f t="shared" si="0"/>
        <v>0</v>
      </c>
      <c r="G19" s="133">
        <f t="shared" si="1"/>
        <v>0</v>
      </c>
      <c r="H19" s="133">
        <f t="shared" si="2"/>
        <v>0</v>
      </c>
    </row>
    <row r="20" spans="1:8" s="3" customFormat="1" ht="14.1" customHeight="1" x14ac:dyDescent="0.2">
      <c r="A20" s="56" t="s">
        <v>138</v>
      </c>
      <c r="B20" s="56"/>
      <c r="C20" s="40" t="s">
        <v>139</v>
      </c>
      <c r="D20" s="149"/>
      <c r="E20" s="149"/>
      <c r="F20" s="133">
        <f t="shared" si="0"/>
        <v>0</v>
      </c>
      <c r="G20" s="133">
        <f t="shared" si="1"/>
        <v>0</v>
      </c>
      <c r="H20" s="133">
        <f t="shared" si="2"/>
        <v>0</v>
      </c>
    </row>
    <row r="21" spans="1:8" s="3" customFormat="1" ht="14.1" customHeight="1" x14ac:dyDescent="0.2">
      <c r="A21" s="56" t="s">
        <v>140</v>
      </c>
      <c r="B21" s="56"/>
      <c r="C21" s="40" t="s">
        <v>141</v>
      </c>
      <c r="D21" s="149">
        <f>+[1]Remuneraciones!$D$14</f>
        <v>8000000</v>
      </c>
      <c r="E21" s="149"/>
      <c r="F21" s="133">
        <f t="shared" si="0"/>
        <v>8000000</v>
      </c>
      <c r="G21" s="133">
        <f t="shared" si="1"/>
        <v>0</v>
      </c>
      <c r="H21" s="133">
        <f t="shared" si="2"/>
        <v>8000000</v>
      </c>
    </row>
    <row r="22" spans="1:8" s="101" customFormat="1" ht="14.1" customHeight="1" x14ac:dyDescent="0.2">
      <c r="A22" s="55" t="s">
        <v>142</v>
      </c>
      <c r="B22" s="55"/>
      <c r="C22" s="4" t="s">
        <v>143</v>
      </c>
      <c r="D22" s="148">
        <f>SUM(D23:D27)</f>
        <v>14000000</v>
      </c>
      <c r="E22" s="148">
        <f>SUM(E23:E27)</f>
        <v>0</v>
      </c>
      <c r="F22" s="132">
        <f t="shared" si="0"/>
        <v>14000000</v>
      </c>
      <c r="G22" s="132">
        <f t="shared" si="1"/>
        <v>0</v>
      </c>
      <c r="H22" s="132">
        <f t="shared" si="2"/>
        <v>14000000</v>
      </c>
    </row>
    <row r="23" spans="1:8" s="3" customFormat="1" ht="14.1" customHeight="1" x14ac:dyDescent="0.2">
      <c r="A23" s="56" t="s">
        <v>144</v>
      </c>
      <c r="B23" s="56"/>
      <c r="C23" s="40" t="s">
        <v>145</v>
      </c>
      <c r="D23" s="149">
        <f>+[1]Remuneraciones!$D$16</f>
        <v>14000000</v>
      </c>
      <c r="E23" s="149"/>
      <c r="F23" s="133">
        <f t="shared" si="0"/>
        <v>14000000</v>
      </c>
      <c r="G23" s="133">
        <f t="shared" si="1"/>
        <v>0</v>
      </c>
      <c r="H23" s="133">
        <f t="shared" si="2"/>
        <v>14000000</v>
      </c>
    </row>
    <row r="24" spans="1:8" s="3" customFormat="1" ht="14.1" customHeight="1" x14ac:dyDescent="0.2">
      <c r="A24" s="56" t="s">
        <v>146</v>
      </c>
      <c r="B24" s="56"/>
      <c r="C24" s="40" t="s">
        <v>147</v>
      </c>
      <c r="D24" s="149"/>
      <c r="E24" s="149"/>
      <c r="F24" s="133">
        <f t="shared" si="0"/>
        <v>0</v>
      </c>
      <c r="G24" s="133">
        <f t="shared" si="1"/>
        <v>0</v>
      </c>
      <c r="H24" s="133">
        <f t="shared" si="2"/>
        <v>0</v>
      </c>
    </row>
    <row r="25" spans="1:8" x14ac:dyDescent="0.2">
      <c r="A25" s="56" t="s">
        <v>148</v>
      </c>
      <c r="B25" s="56"/>
      <c r="C25" s="40" t="s">
        <v>149</v>
      </c>
      <c r="D25" s="149"/>
      <c r="E25" s="149"/>
      <c r="F25" s="133">
        <f t="shared" si="0"/>
        <v>0</v>
      </c>
      <c r="G25" s="133">
        <f t="shared" si="1"/>
        <v>0</v>
      </c>
      <c r="H25" s="133">
        <f t="shared" si="2"/>
        <v>0</v>
      </c>
    </row>
    <row r="26" spans="1:8" x14ac:dyDescent="0.2">
      <c r="A26" s="56" t="s">
        <v>150</v>
      </c>
      <c r="B26" s="56"/>
      <c r="C26" s="40" t="s">
        <v>151</v>
      </c>
      <c r="D26" s="149"/>
      <c r="E26" s="149"/>
      <c r="F26" s="133">
        <f t="shared" si="0"/>
        <v>0</v>
      </c>
      <c r="G26" s="133">
        <f t="shared" si="1"/>
        <v>0</v>
      </c>
      <c r="H26" s="133">
        <f t="shared" si="2"/>
        <v>0</v>
      </c>
    </row>
    <row r="27" spans="1:8" x14ac:dyDescent="0.2">
      <c r="A27" s="56" t="s">
        <v>152</v>
      </c>
      <c r="B27" s="56"/>
      <c r="C27" s="40" t="s">
        <v>153</v>
      </c>
      <c r="D27" s="149"/>
      <c r="E27" s="149"/>
      <c r="F27" s="133">
        <f t="shared" si="0"/>
        <v>0</v>
      </c>
      <c r="G27" s="133">
        <f t="shared" si="1"/>
        <v>0</v>
      </c>
      <c r="H27" s="133">
        <f t="shared" si="2"/>
        <v>0</v>
      </c>
    </row>
    <row r="28" spans="1:8" s="102" customFormat="1" x14ac:dyDescent="0.2">
      <c r="A28" s="55" t="s">
        <v>154</v>
      </c>
      <c r="B28" s="55"/>
      <c r="C28" s="4" t="s">
        <v>155</v>
      </c>
      <c r="D28" s="148">
        <f>SUM(D29:D33)</f>
        <v>4421471000</v>
      </c>
      <c r="E28" s="148">
        <f>SUM(E29:E33)</f>
        <v>326312000</v>
      </c>
      <c r="F28" s="132">
        <f>SUM(F29:F33)</f>
        <v>4421470715</v>
      </c>
      <c r="G28" s="132">
        <f t="shared" si="1"/>
        <v>326312000</v>
      </c>
      <c r="H28" s="132">
        <f t="shared" si="2"/>
        <v>4747782715</v>
      </c>
    </row>
    <row r="29" spans="1:8" x14ac:dyDescent="0.2">
      <c r="A29" s="56" t="s">
        <v>156</v>
      </c>
      <c r="B29" s="56"/>
      <c r="C29" s="40" t="s">
        <v>157</v>
      </c>
      <c r="D29" s="149">
        <f>+[1]Remuneraciones!$D$22</f>
        <v>830323000</v>
      </c>
      <c r="E29" s="149">
        <f>+'[1]Plazas Nuevas'!$D$23</f>
        <v>23786000</v>
      </c>
      <c r="F29" s="133">
        <f t="shared" si="0"/>
        <v>830323000</v>
      </c>
      <c r="G29" s="133">
        <f t="shared" si="1"/>
        <v>23786000</v>
      </c>
      <c r="H29" s="133">
        <f t="shared" si="2"/>
        <v>854109000</v>
      </c>
    </row>
    <row r="30" spans="1:8" x14ac:dyDescent="0.2">
      <c r="A30" s="56" t="s">
        <v>158</v>
      </c>
      <c r="B30" s="56"/>
      <c r="C30" s="40" t="s">
        <v>159</v>
      </c>
      <c r="D30" s="149">
        <f>+[1]Remuneraciones!$D$23</f>
        <v>1963723000</v>
      </c>
      <c r="E30" s="149">
        <f>+'[1]Plazas Nuevas'!$D$24</f>
        <v>210970000</v>
      </c>
      <c r="F30" s="133">
        <f t="shared" si="0"/>
        <v>1963723000</v>
      </c>
      <c r="G30" s="133">
        <f t="shared" si="1"/>
        <v>210970000</v>
      </c>
      <c r="H30" s="133">
        <f t="shared" si="2"/>
        <v>2174693000</v>
      </c>
    </row>
    <row r="31" spans="1:8" x14ac:dyDescent="0.2">
      <c r="A31" s="56" t="s">
        <v>160</v>
      </c>
      <c r="B31" s="56"/>
      <c r="C31" s="40" t="s">
        <v>161</v>
      </c>
      <c r="D31" s="149">
        <f>+[1]Remuneraciones!$D$24</f>
        <v>568810000</v>
      </c>
      <c r="E31" s="149">
        <f>+'[1]Plazas Nuevas'!$D$25</f>
        <v>43762000</v>
      </c>
      <c r="F31" s="133">
        <f>D31-285</f>
        <v>568809715</v>
      </c>
      <c r="G31" s="133">
        <f t="shared" si="1"/>
        <v>43762000</v>
      </c>
      <c r="H31" s="133">
        <f t="shared" si="2"/>
        <v>612571715</v>
      </c>
    </row>
    <row r="32" spans="1:8" x14ac:dyDescent="0.2">
      <c r="A32" s="56" t="s">
        <v>162</v>
      </c>
      <c r="B32" s="56"/>
      <c r="C32" s="40" t="s">
        <v>163</v>
      </c>
      <c r="D32" s="149">
        <f>+[1]Remuneraciones!$D$25</f>
        <v>503147000</v>
      </c>
      <c r="E32" s="149">
        <f>+'[1]Plazas Nuevas'!$D$26</f>
        <v>0</v>
      </c>
      <c r="F32" s="133">
        <f t="shared" si="0"/>
        <v>503147000</v>
      </c>
      <c r="G32" s="133">
        <f t="shared" si="1"/>
        <v>0</v>
      </c>
      <c r="H32" s="133">
        <f t="shared" si="2"/>
        <v>503147000</v>
      </c>
    </row>
    <row r="33" spans="1:8" x14ac:dyDescent="0.2">
      <c r="A33" s="56" t="s">
        <v>164</v>
      </c>
      <c r="B33" s="56"/>
      <c r="C33" s="40" t="s">
        <v>165</v>
      </c>
      <c r="D33" s="149">
        <f>+[1]Remuneraciones!$D$26</f>
        <v>555468000</v>
      </c>
      <c r="E33" s="149">
        <f>+'[1]Plazas Nuevas'!$D$27</f>
        <v>47794000</v>
      </c>
      <c r="F33" s="133">
        <f t="shared" si="0"/>
        <v>555468000</v>
      </c>
      <c r="G33" s="133">
        <f t="shared" si="1"/>
        <v>47794000</v>
      </c>
      <c r="H33" s="133">
        <f t="shared" si="2"/>
        <v>603262000</v>
      </c>
    </row>
    <row r="34" spans="1:8" s="102" customFormat="1" x14ac:dyDescent="0.2">
      <c r="A34" s="57" t="s">
        <v>166</v>
      </c>
      <c r="B34" s="57"/>
      <c r="C34" s="4" t="s">
        <v>167</v>
      </c>
      <c r="D34" s="148">
        <f>SUM(D35:D39)</f>
        <v>670623000</v>
      </c>
      <c r="E34" s="148">
        <f>SUM(E35:E39)</f>
        <v>61467000</v>
      </c>
      <c r="F34" s="132">
        <f>SUM(F35:F39)</f>
        <v>670622648</v>
      </c>
      <c r="G34" s="132">
        <f t="shared" si="1"/>
        <v>61467000</v>
      </c>
      <c r="H34" s="132">
        <f t="shared" si="2"/>
        <v>732089648</v>
      </c>
    </row>
    <row r="35" spans="1:8" x14ac:dyDescent="0.2">
      <c r="A35" s="58" t="s">
        <v>168</v>
      </c>
      <c r="B35" s="58"/>
      <c r="C35" s="40" t="s">
        <v>169</v>
      </c>
      <c r="D35" s="149">
        <f>+[1]Remuneraciones!$D$28</f>
        <v>636232000</v>
      </c>
      <c r="E35" s="149">
        <f>+'[1]Plazas Nuevas'!$D$29</f>
        <v>58315000</v>
      </c>
      <c r="F35" s="133">
        <f>D35-257</f>
        <v>636231743</v>
      </c>
      <c r="G35" s="133">
        <f t="shared" si="1"/>
        <v>58315000</v>
      </c>
      <c r="H35" s="133">
        <f t="shared" si="2"/>
        <v>694546743</v>
      </c>
    </row>
    <row r="36" spans="1:8" x14ac:dyDescent="0.2">
      <c r="A36" s="58" t="s">
        <v>170</v>
      </c>
      <c r="B36" s="58"/>
      <c r="C36" s="40" t="s">
        <v>171</v>
      </c>
      <c r="D36" s="149"/>
      <c r="E36" s="149"/>
      <c r="F36" s="133">
        <f t="shared" si="0"/>
        <v>0</v>
      </c>
      <c r="G36" s="133">
        <f t="shared" si="1"/>
        <v>0</v>
      </c>
      <c r="H36" s="133">
        <f t="shared" si="2"/>
        <v>0</v>
      </c>
    </row>
    <row r="37" spans="1:8" x14ac:dyDescent="0.2">
      <c r="A37" s="58" t="s">
        <v>172</v>
      </c>
      <c r="B37" s="58"/>
      <c r="C37" s="40" t="s">
        <v>173</v>
      </c>
      <c r="D37" s="149"/>
      <c r="E37" s="149"/>
      <c r="F37" s="133">
        <f t="shared" si="0"/>
        <v>0</v>
      </c>
      <c r="G37" s="133">
        <f t="shared" si="1"/>
        <v>0</v>
      </c>
      <c r="H37" s="133">
        <f t="shared" si="2"/>
        <v>0</v>
      </c>
    </row>
    <row r="38" spans="1:8" x14ac:dyDescent="0.2">
      <c r="A38" s="58" t="s">
        <v>174</v>
      </c>
      <c r="B38" s="58"/>
      <c r="C38" s="40" t="s">
        <v>175</v>
      </c>
      <c r="D38" s="149"/>
      <c r="E38" s="149"/>
      <c r="F38" s="133">
        <f t="shared" si="0"/>
        <v>0</v>
      </c>
      <c r="G38" s="133">
        <f t="shared" si="1"/>
        <v>0</v>
      </c>
      <c r="H38" s="133">
        <f t="shared" si="2"/>
        <v>0</v>
      </c>
    </row>
    <row r="39" spans="1:8" x14ac:dyDescent="0.2">
      <c r="A39" s="58" t="s">
        <v>176</v>
      </c>
      <c r="B39" s="58"/>
      <c r="C39" s="40" t="s">
        <v>177</v>
      </c>
      <c r="D39" s="149">
        <f>+[1]Remuneraciones!$D$32</f>
        <v>34391000</v>
      </c>
      <c r="E39" s="149">
        <f>+'[1]Plazas Nuevas'!$D$33</f>
        <v>3152000</v>
      </c>
      <c r="F39" s="133">
        <f>D39-95</f>
        <v>34390905</v>
      </c>
      <c r="G39" s="133">
        <f t="shared" si="1"/>
        <v>3152000</v>
      </c>
      <c r="H39" s="133">
        <f t="shared" si="2"/>
        <v>37542905</v>
      </c>
    </row>
    <row r="40" spans="1:8" s="102" customFormat="1" x14ac:dyDescent="0.2">
      <c r="A40" s="57" t="s">
        <v>178</v>
      </c>
      <c r="B40" s="57"/>
      <c r="C40" s="4" t="s">
        <v>179</v>
      </c>
      <c r="D40" s="148">
        <f>SUM(D41:D45)</f>
        <v>658930000</v>
      </c>
      <c r="E40" s="148">
        <f>SUM(E41:E45)</f>
        <v>60395000</v>
      </c>
      <c r="F40" s="132">
        <f>SUM(F41:F43)</f>
        <v>658929740</v>
      </c>
      <c r="G40" s="132">
        <f t="shared" si="1"/>
        <v>60395000</v>
      </c>
      <c r="H40" s="132">
        <f t="shared" si="2"/>
        <v>719324740</v>
      </c>
    </row>
    <row r="41" spans="1:8" x14ac:dyDescent="0.2">
      <c r="A41" s="58" t="s">
        <v>180</v>
      </c>
      <c r="B41" s="58"/>
      <c r="C41" s="40" t="s">
        <v>181</v>
      </c>
      <c r="D41" s="149">
        <f>+[1]Remuneraciones!$D$34</f>
        <v>349412000</v>
      </c>
      <c r="E41" s="149">
        <f>+'[1]Plazas Nuevas'!$D$35</f>
        <v>32026000</v>
      </c>
      <c r="F41" s="133">
        <f>D41-405</f>
        <v>349411595</v>
      </c>
      <c r="G41" s="133">
        <f t="shared" si="1"/>
        <v>32026000</v>
      </c>
      <c r="H41" s="133">
        <f t="shared" si="2"/>
        <v>381437595</v>
      </c>
    </row>
    <row r="42" spans="1:8" x14ac:dyDescent="0.2">
      <c r="A42" s="58" t="s">
        <v>182</v>
      </c>
      <c r="B42" s="58"/>
      <c r="C42" s="40" t="s">
        <v>183</v>
      </c>
      <c r="D42" s="149">
        <f>+[1]Remuneraciones!$D$35</f>
        <v>103173000</v>
      </c>
      <c r="E42" s="149">
        <f>+'[1]Plazas Nuevas'!$D$36</f>
        <v>9456000</v>
      </c>
      <c r="F42" s="133">
        <f>D42-285</f>
        <v>103172715</v>
      </c>
      <c r="G42" s="133">
        <f t="shared" si="1"/>
        <v>9456000</v>
      </c>
      <c r="H42" s="133">
        <f t="shared" si="2"/>
        <v>112628715</v>
      </c>
    </row>
    <row r="43" spans="1:8" x14ac:dyDescent="0.2">
      <c r="A43" s="58" t="s">
        <v>184</v>
      </c>
      <c r="B43" s="58"/>
      <c r="C43" s="40" t="s">
        <v>185</v>
      </c>
      <c r="D43" s="149">
        <f>+[1]Remuneraciones!$D$36</f>
        <v>206345000</v>
      </c>
      <c r="E43" s="149">
        <f>+'[1]Plazas Nuevas'!$D$37</f>
        <v>18913000</v>
      </c>
      <c r="F43" s="133">
        <f>D43+430</f>
        <v>206345430</v>
      </c>
      <c r="G43" s="133">
        <f t="shared" si="1"/>
        <v>18913000</v>
      </c>
      <c r="H43" s="133">
        <f t="shared" si="2"/>
        <v>225258430</v>
      </c>
    </row>
    <row r="44" spans="1:8" x14ac:dyDescent="0.2">
      <c r="A44" s="58" t="s">
        <v>186</v>
      </c>
      <c r="B44" s="58"/>
      <c r="C44" s="40" t="s">
        <v>187</v>
      </c>
      <c r="D44" s="149"/>
      <c r="E44" s="149"/>
      <c r="F44" s="133">
        <f t="shared" si="0"/>
        <v>0</v>
      </c>
      <c r="G44" s="133">
        <f t="shared" si="1"/>
        <v>0</v>
      </c>
      <c r="H44" s="133">
        <f t="shared" si="2"/>
        <v>0</v>
      </c>
    </row>
    <row r="45" spans="1:8" x14ac:dyDescent="0.2">
      <c r="A45" s="58" t="s">
        <v>188</v>
      </c>
      <c r="B45" s="58"/>
      <c r="C45" s="40" t="s">
        <v>189</v>
      </c>
      <c r="D45" s="149"/>
      <c r="E45" s="149"/>
      <c r="F45" s="133">
        <f t="shared" si="0"/>
        <v>0</v>
      </c>
      <c r="G45" s="133">
        <f t="shared" si="1"/>
        <v>0</v>
      </c>
      <c r="H45" s="133">
        <f t="shared" si="2"/>
        <v>0</v>
      </c>
    </row>
    <row r="46" spans="1:8" s="102" customFormat="1" x14ac:dyDescent="0.2">
      <c r="A46" s="55" t="s">
        <v>190</v>
      </c>
      <c r="B46" s="55"/>
      <c r="C46" s="4" t="s">
        <v>191</v>
      </c>
      <c r="D46" s="148">
        <f>SUM(D47:D48)</f>
        <v>0</v>
      </c>
      <c r="E46" s="148">
        <f>SUM(E47:E48)</f>
        <v>0</v>
      </c>
      <c r="F46" s="132">
        <f t="shared" si="0"/>
        <v>0</v>
      </c>
      <c r="G46" s="132">
        <f t="shared" si="1"/>
        <v>0</v>
      </c>
      <c r="H46" s="132">
        <f t="shared" si="2"/>
        <v>0</v>
      </c>
    </row>
    <row r="47" spans="1:8" x14ac:dyDescent="0.2">
      <c r="A47" s="56" t="s">
        <v>192</v>
      </c>
      <c r="B47" s="56"/>
      <c r="C47" s="40" t="s">
        <v>193</v>
      </c>
      <c r="D47" s="149">
        <f>+[2]Remuneraciones!$D41</f>
        <v>0</v>
      </c>
      <c r="E47" s="149">
        <f>+'[2]Plazas Nuevas'!$D41</f>
        <v>0</v>
      </c>
      <c r="F47" s="133">
        <f t="shared" si="0"/>
        <v>0</v>
      </c>
      <c r="G47" s="133">
        <f t="shared" si="1"/>
        <v>0</v>
      </c>
      <c r="H47" s="133">
        <f t="shared" si="2"/>
        <v>0</v>
      </c>
    </row>
    <row r="48" spans="1:8" x14ac:dyDescent="0.2">
      <c r="A48" s="56" t="s">
        <v>194</v>
      </c>
      <c r="B48" s="56"/>
      <c r="C48" s="40" t="s">
        <v>195</v>
      </c>
      <c r="D48" s="149"/>
      <c r="E48" s="149">
        <f>+'[2]Plazas Nuevas'!$D42</f>
        <v>0</v>
      </c>
      <c r="F48" s="133">
        <f t="shared" si="0"/>
        <v>0</v>
      </c>
      <c r="G48" s="133">
        <f t="shared" si="1"/>
        <v>0</v>
      </c>
      <c r="H48" s="133">
        <f t="shared" si="2"/>
        <v>0</v>
      </c>
    </row>
    <row r="49" spans="1:8" x14ac:dyDescent="0.2">
      <c r="A49" s="11"/>
      <c r="B49" s="11"/>
      <c r="C49" s="11"/>
      <c r="D49" s="143"/>
      <c r="E49" s="143"/>
      <c r="F49" s="164"/>
      <c r="G49" s="164"/>
      <c r="H49" s="164"/>
    </row>
  </sheetData>
  <mergeCells count="4">
    <mergeCell ref="A8:C8"/>
    <mergeCell ref="B12:C12"/>
    <mergeCell ref="B13:C13"/>
    <mergeCell ref="B14:C14"/>
  </mergeCells>
  <phoneticPr fontId="0" type="noConversion"/>
  <printOptions horizontalCentered="1"/>
  <pageMargins left="0.51181102362204722" right="0.35433070866141736" top="1.3385826771653544" bottom="0.98425196850393704" header="0.74803149606299213" footer="0"/>
  <pageSetup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showGridLines="0" view="pageBreakPreview" topLeftCell="A28" zoomScaleNormal="115" zoomScaleSheetLayoutView="100" workbookViewId="0">
      <selection activeCell="C41" sqref="C41"/>
    </sheetView>
  </sheetViews>
  <sheetFormatPr baseColWidth="10" defaultRowHeight="12" x14ac:dyDescent="0.2"/>
  <cols>
    <col min="1" max="1" width="11.42578125" style="11" customWidth="1"/>
    <col min="2" max="2" width="3" style="11" customWidth="1"/>
    <col min="3" max="3" width="61.42578125" style="11" customWidth="1"/>
    <col min="4" max="4" width="16.85546875" style="143" hidden="1" customWidth="1"/>
    <col min="5" max="5" width="15.85546875" style="143" hidden="1" customWidth="1"/>
    <col min="6" max="8" width="16.85546875" style="11" customWidth="1"/>
    <col min="9" max="16384" width="11.42578125" style="11"/>
  </cols>
  <sheetData>
    <row r="1" spans="1:8" x14ac:dyDescent="0.2">
      <c r="C1" s="234" t="s">
        <v>628</v>
      </c>
      <c r="D1" s="234"/>
      <c r="E1" s="155"/>
      <c r="F1" s="151"/>
      <c r="G1" s="152"/>
    </row>
    <row r="2" spans="1:8" x14ac:dyDescent="0.2">
      <c r="C2" s="234" t="s">
        <v>592</v>
      </c>
      <c r="D2" s="234"/>
      <c r="E2" s="155"/>
      <c r="F2" s="151"/>
      <c r="G2" s="152"/>
    </row>
    <row r="3" spans="1:8" x14ac:dyDescent="0.2">
      <c r="C3" s="234" t="s">
        <v>599</v>
      </c>
      <c r="D3" s="234"/>
      <c r="E3" s="155"/>
      <c r="F3" s="151"/>
      <c r="G3" s="152"/>
    </row>
    <row r="4" spans="1:8" ht="12" customHeight="1" x14ac:dyDescent="0.2">
      <c r="A4" s="10"/>
      <c r="C4" s="1"/>
      <c r="D4" s="144"/>
      <c r="E4" s="144"/>
      <c r="F4" s="153"/>
      <c r="G4" s="153"/>
    </row>
    <row r="5" spans="1:8" ht="13.5" customHeight="1" x14ac:dyDescent="0.2">
      <c r="A5" s="10" t="s">
        <v>637</v>
      </c>
      <c r="C5" s="1"/>
      <c r="D5" s="144"/>
      <c r="E5" s="144"/>
      <c r="F5" s="153"/>
      <c r="G5" s="153"/>
    </row>
    <row r="6" spans="1:8" ht="15" customHeight="1" x14ac:dyDescent="0.2">
      <c r="A6" s="227" t="s">
        <v>638</v>
      </c>
      <c r="B6" s="227"/>
      <c r="C6" s="227"/>
      <c r="D6" s="144"/>
      <c r="E6" s="144"/>
      <c r="F6" s="153"/>
      <c r="G6" s="153"/>
    </row>
    <row r="7" spans="1:8" ht="13.5" customHeight="1" x14ac:dyDescent="0.2">
      <c r="A7" s="10" t="s">
        <v>639</v>
      </c>
      <c r="D7" s="144"/>
      <c r="E7" s="144"/>
      <c r="F7" s="153"/>
      <c r="G7" s="153"/>
    </row>
    <row r="8" spans="1:8" ht="6.75" customHeight="1" x14ac:dyDescent="0.2">
      <c r="F8" s="151"/>
      <c r="G8" s="151"/>
    </row>
    <row r="9" spans="1:8" ht="61.5" customHeight="1" x14ac:dyDescent="0.2">
      <c r="A9" s="41" t="s">
        <v>603</v>
      </c>
      <c r="B9" s="228" t="s">
        <v>590</v>
      </c>
      <c r="C9" s="229"/>
      <c r="D9" s="146" t="s">
        <v>650</v>
      </c>
      <c r="E9" s="146" t="s">
        <v>651</v>
      </c>
      <c r="F9" s="154" t="s">
        <v>693</v>
      </c>
      <c r="G9" s="154" t="s">
        <v>651</v>
      </c>
      <c r="H9" s="154" t="s">
        <v>692</v>
      </c>
    </row>
    <row r="10" spans="1:8" x14ac:dyDescent="0.2">
      <c r="A10" s="52">
        <v>-1</v>
      </c>
      <c r="B10" s="230">
        <v>-2</v>
      </c>
      <c r="C10" s="231"/>
      <c r="D10" s="147">
        <v>-3</v>
      </c>
      <c r="E10" s="147">
        <v>-4</v>
      </c>
      <c r="F10" s="53">
        <v>-3</v>
      </c>
      <c r="G10" s="53">
        <v>-4</v>
      </c>
      <c r="H10" s="53">
        <v>-5</v>
      </c>
    </row>
    <row r="11" spans="1:8" ht="12.75" customHeight="1" x14ac:dyDescent="0.2">
      <c r="A11" s="46"/>
      <c r="B11" s="45"/>
      <c r="C11" s="45"/>
    </row>
    <row r="12" spans="1:8" s="10" customFormat="1" ht="14.1" customHeight="1" x14ac:dyDescent="0.2">
      <c r="A12" s="55">
        <v>1</v>
      </c>
      <c r="B12" s="55"/>
      <c r="C12" s="4" t="s">
        <v>3</v>
      </c>
      <c r="D12" s="156">
        <f>+D13+D19+D25+D33+D41+D46+D50+D54+D64+D69</f>
        <v>1107911000</v>
      </c>
      <c r="E12" s="156">
        <f>+E13+E19+E25+E33+E41+E46+E50+E54+E64+E69</f>
        <v>503528000</v>
      </c>
      <c r="F12" s="100">
        <f>+F13+F19+F25+F33+F41+F46+F50+F54+F64+F69</f>
        <v>845758798.26999998</v>
      </c>
      <c r="G12" s="100">
        <f>+G13+G19+G25+G33+G41+G46+G50+G54+G64+G69</f>
        <v>765680201.73000002</v>
      </c>
      <c r="H12" s="100">
        <f>+H13+H19+H25+H33+H41+H46+H50+H54+H64+H69</f>
        <v>1611439000</v>
      </c>
    </row>
    <row r="13" spans="1:8" s="10" customFormat="1" ht="14.1" customHeight="1" x14ac:dyDescent="0.2">
      <c r="A13" s="55" t="s">
        <v>4</v>
      </c>
      <c r="B13" s="55"/>
      <c r="C13" s="4" t="s">
        <v>5</v>
      </c>
      <c r="D13" s="156">
        <f>SUM(D14:D18)</f>
        <v>349824000</v>
      </c>
      <c r="E13" s="156">
        <f>SUM(E14:E18)</f>
        <v>101500000</v>
      </c>
      <c r="F13" s="100">
        <f>SUM(F14:F18)</f>
        <v>349724000</v>
      </c>
      <c r="G13" s="100">
        <f>SUM(G14:G18)</f>
        <v>101600000</v>
      </c>
      <c r="H13" s="100">
        <f>SUM(H14:H18)</f>
        <v>451324000</v>
      </c>
    </row>
    <row r="14" spans="1:8" ht="14.1" customHeight="1" x14ac:dyDescent="0.2">
      <c r="A14" s="56" t="s">
        <v>6</v>
      </c>
      <c r="B14" s="56"/>
      <c r="C14" s="40" t="s">
        <v>7</v>
      </c>
      <c r="D14" s="157">
        <f>+[1]Detalle!$AA$11</f>
        <v>192666000</v>
      </c>
      <c r="E14" s="157">
        <f>+[1]Detalle!$AC$11</f>
        <v>100000000</v>
      </c>
      <c r="F14" s="59">
        <f>+[1]Detalle!$AB$11</f>
        <v>192566000</v>
      </c>
      <c r="G14" s="59">
        <f>+[1]Detalle!$AD$11</f>
        <v>100100000</v>
      </c>
      <c r="H14" s="59">
        <f>F14+G14</f>
        <v>292666000</v>
      </c>
    </row>
    <row r="15" spans="1:8" ht="14.1" customHeight="1" x14ac:dyDescent="0.2">
      <c r="A15" s="56" t="s">
        <v>8</v>
      </c>
      <c r="B15" s="56"/>
      <c r="C15" s="40" t="s">
        <v>9</v>
      </c>
      <c r="D15" s="157">
        <f>+[1]Detalle!$AA$18</f>
        <v>6984000</v>
      </c>
      <c r="E15" s="157">
        <f>+[1]Detalle!$AC$18</f>
        <v>0</v>
      </c>
      <c r="F15" s="59">
        <f>+[1]Detalle!$AB$18</f>
        <v>6984000</v>
      </c>
      <c r="G15" s="59">
        <f>+[1]Detalle!$AD$18</f>
        <v>0</v>
      </c>
      <c r="H15" s="59">
        <f t="shared" ref="H15:H18" si="0">F15+G15</f>
        <v>6984000</v>
      </c>
    </row>
    <row r="16" spans="1:8" ht="14.1" customHeight="1" x14ac:dyDescent="0.2">
      <c r="A16" s="56" t="s">
        <v>10</v>
      </c>
      <c r="B16" s="56"/>
      <c r="C16" s="40" t="s">
        <v>11</v>
      </c>
      <c r="D16" s="157">
        <f>+[1]Detalle!$AA$20</f>
        <v>115000000</v>
      </c>
      <c r="E16" s="157">
        <f>+[1]Detalle!$AC$18</f>
        <v>0</v>
      </c>
      <c r="F16" s="59">
        <f>+[1]Detalle!$AB$20</f>
        <v>115000000</v>
      </c>
      <c r="G16" s="59">
        <f>+[1]Detalle!$AD$18</f>
        <v>0</v>
      </c>
      <c r="H16" s="59">
        <f t="shared" si="0"/>
        <v>115000000</v>
      </c>
    </row>
    <row r="17" spans="1:8" ht="14.1" customHeight="1" x14ac:dyDescent="0.2">
      <c r="A17" s="56" t="s">
        <v>12</v>
      </c>
      <c r="B17" s="56"/>
      <c r="C17" s="40" t="s">
        <v>13</v>
      </c>
      <c r="D17" s="157">
        <f>+[1]Detalle!$AA$23</f>
        <v>1571000</v>
      </c>
      <c r="E17" s="157">
        <f>+[1]Detalle!$AC$23</f>
        <v>0</v>
      </c>
      <c r="F17" s="59">
        <f>+[1]Detalle!$AB$23</f>
        <v>1571000</v>
      </c>
      <c r="G17" s="59">
        <f>+[1]Detalle!$AD$23</f>
        <v>0</v>
      </c>
      <c r="H17" s="59">
        <f t="shared" si="0"/>
        <v>1571000</v>
      </c>
    </row>
    <row r="18" spans="1:8" ht="14.1" customHeight="1" x14ac:dyDescent="0.2">
      <c r="A18" s="56" t="s">
        <v>14</v>
      </c>
      <c r="B18" s="56"/>
      <c r="C18" s="40" t="s">
        <v>15</v>
      </c>
      <c r="D18" s="157">
        <f>+[1]Detalle!$AA$25</f>
        <v>33603000</v>
      </c>
      <c r="E18" s="157">
        <f>+[1]Detalle!$AC$25</f>
        <v>1500000</v>
      </c>
      <c r="F18" s="59">
        <f>+[1]Detalle!$AB$25</f>
        <v>33603000</v>
      </c>
      <c r="G18" s="59">
        <f>+[1]Detalle!$AD$25</f>
        <v>1500000</v>
      </c>
      <c r="H18" s="59">
        <f t="shared" si="0"/>
        <v>35103000</v>
      </c>
    </row>
    <row r="19" spans="1:8" s="10" customFormat="1" ht="14.1" customHeight="1" x14ac:dyDescent="0.2">
      <c r="A19" s="55" t="s">
        <v>16</v>
      </c>
      <c r="B19" s="55"/>
      <c r="C19" s="4" t="s">
        <v>17</v>
      </c>
      <c r="D19" s="156">
        <f>SUM(D20:D24)</f>
        <v>133520000</v>
      </c>
      <c r="E19" s="156">
        <f>SUM(E20:E24)</f>
        <v>18900000</v>
      </c>
      <c r="F19" s="100">
        <f>SUM(F20:F24)</f>
        <v>65500000</v>
      </c>
      <c r="G19" s="100">
        <f>SUM(G20:G24)</f>
        <v>86920000</v>
      </c>
      <c r="H19" s="100">
        <f>SUM(H20:H24)</f>
        <v>152420000</v>
      </c>
    </row>
    <row r="20" spans="1:8" ht="14.1" customHeight="1" x14ac:dyDescent="0.2">
      <c r="A20" s="56" t="s">
        <v>18</v>
      </c>
      <c r="B20" s="56"/>
      <c r="C20" s="40" t="s">
        <v>19</v>
      </c>
      <c r="D20" s="157">
        <f>+[1]Detalle!$AA$30</f>
        <v>18000000</v>
      </c>
      <c r="E20" s="157">
        <f>+[1]Detalle!$AC$30</f>
        <v>2500000</v>
      </c>
      <c r="F20" s="59">
        <f>+[1]Detalle!$AB$30</f>
        <v>9000000</v>
      </c>
      <c r="G20" s="59">
        <f>+[1]Detalle!$AD$30</f>
        <v>11500000</v>
      </c>
      <c r="H20" s="59">
        <f t="shared" ref="H20:H24" si="1">F20+G20</f>
        <v>20500000</v>
      </c>
    </row>
    <row r="21" spans="1:8" ht="14.1" customHeight="1" x14ac:dyDescent="0.2">
      <c r="A21" s="56" t="s">
        <v>20</v>
      </c>
      <c r="B21" s="56"/>
      <c r="C21" s="40" t="s">
        <v>21</v>
      </c>
      <c r="D21" s="157">
        <f>+[1]Detalle!$AA$33</f>
        <v>48000000</v>
      </c>
      <c r="E21" s="157">
        <f>+[1]Detalle!$AC$33</f>
        <v>6000000</v>
      </c>
      <c r="F21" s="59">
        <f>+[1]Detalle!$AB$33</f>
        <v>24000000</v>
      </c>
      <c r="G21" s="59">
        <f>+[1]Detalle!$AD$33</f>
        <v>30000000</v>
      </c>
      <c r="H21" s="59">
        <f t="shared" si="1"/>
        <v>54000000</v>
      </c>
    </row>
    <row r="22" spans="1:8" ht="14.1" customHeight="1" x14ac:dyDescent="0.2">
      <c r="A22" s="56" t="s">
        <v>22</v>
      </c>
      <c r="B22" s="56"/>
      <c r="C22" s="40" t="s">
        <v>23</v>
      </c>
      <c r="D22" s="157">
        <f>+[1]Detalle!$AA$36</f>
        <v>16000000</v>
      </c>
      <c r="E22" s="157">
        <f>+[1]Detalle!$AC$36</f>
        <v>400000</v>
      </c>
      <c r="F22" s="59">
        <f>+[1]Detalle!$AB$36</f>
        <v>8000000</v>
      </c>
      <c r="G22" s="59">
        <f>+[1]Detalle!$AD$36</f>
        <v>8400000</v>
      </c>
      <c r="H22" s="59">
        <f t="shared" si="1"/>
        <v>16400000</v>
      </c>
    </row>
    <row r="23" spans="1:8" ht="14.1" customHeight="1" x14ac:dyDescent="0.2">
      <c r="A23" s="56" t="s">
        <v>24</v>
      </c>
      <c r="B23" s="56"/>
      <c r="C23" s="40" t="s">
        <v>25</v>
      </c>
      <c r="D23" s="157">
        <f>+[1]Detalle!$AA$39</f>
        <v>46520000</v>
      </c>
      <c r="E23" s="157">
        <f>+[1]Detalle!$AC$39</f>
        <v>10000000</v>
      </c>
      <c r="F23" s="59">
        <f>+[1]Detalle!$AB$39</f>
        <v>22000000</v>
      </c>
      <c r="G23" s="59">
        <f>+[1]Detalle!$AD$39</f>
        <v>34520000</v>
      </c>
      <c r="H23" s="59">
        <f t="shared" si="1"/>
        <v>56520000</v>
      </c>
    </row>
    <row r="24" spans="1:8" ht="14.1" customHeight="1" x14ac:dyDescent="0.2">
      <c r="A24" s="56" t="s">
        <v>26</v>
      </c>
      <c r="B24" s="56"/>
      <c r="C24" s="40" t="s">
        <v>27</v>
      </c>
      <c r="D24" s="157">
        <f>+[1]Detalle!$AA$43</f>
        <v>5000000</v>
      </c>
      <c r="E24" s="157">
        <f>+[1]Detalle!$AC$43</f>
        <v>0</v>
      </c>
      <c r="F24" s="59">
        <f>+[1]Detalle!$AB$43</f>
        <v>2500000</v>
      </c>
      <c r="G24" s="59">
        <f>+[1]Detalle!$AD$43</f>
        <v>2500000</v>
      </c>
      <c r="H24" s="59">
        <f t="shared" si="1"/>
        <v>5000000</v>
      </c>
    </row>
    <row r="25" spans="1:8" s="10" customFormat="1" ht="14.1" customHeight="1" x14ac:dyDescent="0.2">
      <c r="A25" s="55" t="s">
        <v>28</v>
      </c>
      <c r="B25" s="55"/>
      <c r="C25" s="4" t="s">
        <v>29</v>
      </c>
      <c r="D25" s="156">
        <f>SUM(D26:D32)</f>
        <v>6100000</v>
      </c>
      <c r="E25" s="156">
        <f>SUM(E26:E32)</f>
        <v>83978000</v>
      </c>
      <c r="F25" s="100">
        <f>SUM(F26:F32)</f>
        <v>650000</v>
      </c>
      <c r="G25" s="100">
        <f>SUM(G26:G32)</f>
        <v>89428000</v>
      </c>
      <c r="H25" s="100">
        <f>SUM(H26:H32)</f>
        <v>90078000</v>
      </c>
    </row>
    <row r="26" spans="1:8" ht="14.1" customHeight="1" x14ac:dyDescent="0.2">
      <c r="A26" s="56" t="s">
        <v>30</v>
      </c>
      <c r="B26" s="56"/>
      <c r="C26" s="40" t="s">
        <v>31</v>
      </c>
      <c r="D26" s="157">
        <f>+[1]Detalle!$AA$46</f>
        <v>500000</v>
      </c>
      <c r="E26" s="157">
        <f>+[1]Detalle!$AC$46</f>
        <v>500000</v>
      </c>
      <c r="F26" s="59">
        <f>+[1]Detalle!$AB$46</f>
        <v>0</v>
      </c>
      <c r="G26" s="59">
        <f>+[1]Detalle!$AD$46</f>
        <v>1000000</v>
      </c>
      <c r="H26" s="59">
        <f t="shared" ref="H26:H32" si="2">F26+G26</f>
        <v>1000000</v>
      </c>
    </row>
    <row r="27" spans="1:8" ht="14.1" customHeight="1" x14ac:dyDescent="0.2">
      <c r="A27" s="56" t="s">
        <v>32</v>
      </c>
      <c r="B27" s="56"/>
      <c r="C27" s="40" t="s">
        <v>33</v>
      </c>
      <c r="D27" s="157"/>
      <c r="E27" s="157"/>
      <c r="F27" s="59"/>
      <c r="G27" s="59"/>
      <c r="H27" s="59">
        <f t="shared" si="2"/>
        <v>0</v>
      </c>
    </row>
    <row r="28" spans="1:8" ht="14.1" customHeight="1" x14ac:dyDescent="0.2">
      <c r="A28" s="56" t="s">
        <v>34</v>
      </c>
      <c r="B28" s="56"/>
      <c r="C28" s="40" t="s">
        <v>35</v>
      </c>
      <c r="D28" s="157">
        <f>+[1]Detalle!$AA$50</f>
        <v>2000000</v>
      </c>
      <c r="E28" s="157">
        <f>+[1]Detalle!$AC$50</f>
        <v>1100000</v>
      </c>
      <c r="F28" s="59">
        <f>+[1]Detalle!$AB$50</f>
        <v>0</v>
      </c>
      <c r="G28" s="59">
        <f>+[1]Detalle!$AD$50</f>
        <v>3100000</v>
      </c>
      <c r="H28" s="59">
        <f t="shared" si="2"/>
        <v>3100000</v>
      </c>
    </row>
    <row r="29" spans="1:8" ht="14.1" customHeight="1" x14ac:dyDescent="0.2">
      <c r="A29" s="56" t="s">
        <v>36</v>
      </c>
      <c r="B29" s="56"/>
      <c r="C29" s="40" t="s">
        <v>37</v>
      </c>
      <c r="D29" s="157">
        <f>+[1]Detalle!$AA$54</f>
        <v>550000</v>
      </c>
      <c r="E29" s="157">
        <f>+[1]Detalle!$AC$54</f>
        <v>50000</v>
      </c>
      <c r="F29" s="59">
        <f>+[1]Detalle!$AB$54</f>
        <v>0</v>
      </c>
      <c r="G29" s="59">
        <f>+[1]Detalle!$AD$54</f>
        <v>600000</v>
      </c>
      <c r="H29" s="59">
        <f t="shared" si="2"/>
        <v>600000</v>
      </c>
    </row>
    <row r="30" spans="1:8" ht="14.1" customHeight="1" x14ac:dyDescent="0.2">
      <c r="A30" s="56" t="s">
        <v>38</v>
      </c>
      <c r="B30" s="56"/>
      <c r="C30" s="40" t="s">
        <v>39</v>
      </c>
      <c r="D30" s="157"/>
      <c r="E30" s="157"/>
      <c r="F30" s="59"/>
      <c r="G30" s="59"/>
      <c r="H30" s="59">
        <f t="shared" si="2"/>
        <v>0</v>
      </c>
    </row>
    <row r="31" spans="1:8" ht="14.1" customHeight="1" x14ac:dyDescent="0.2">
      <c r="A31" s="56" t="s">
        <v>40</v>
      </c>
      <c r="B31" s="56"/>
      <c r="C31" s="40" t="s">
        <v>41</v>
      </c>
      <c r="D31" s="157">
        <f>+[1]Detalle!$AA$58</f>
        <v>200000</v>
      </c>
      <c r="E31" s="157"/>
      <c r="F31" s="59">
        <f>+[1]Detalle!$AB$58</f>
        <v>150000</v>
      </c>
      <c r="G31" s="59">
        <f>+[1]Detalle!$AD$58</f>
        <v>50000</v>
      </c>
      <c r="H31" s="59">
        <f t="shared" si="2"/>
        <v>200000</v>
      </c>
    </row>
    <row r="32" spans="1:8" ht="14.1" customHeight="1" x14ac:dyDescent="0.2">
      <c r="A32" s="56" t="s">
        <v>42</v>
      </c>
      <c r="B32" s="56"/>
      <c r="C32" s="40" t="s">
        <v>43</v>
      </c>
      <c r="D32" s="157">
        <f>+[1]Detalle!$AA$61</f>
        <v>2850000</v>
      </c>
      <c r="E32" s="157">
        <f>+[1]Detalle!$AC$61</f>
        <v>82328000</v>
      </c>
      <c r="F32" s="59">
        <f>+[1]Detalle!$AB$61</f>
        <v>500000</v>
      </c>
      <c r="G32" s="59">
        <f>+[1]Detalle!$AD$61</f>
        <v>84678000</v>
      </c>
      <c r="H32" s="59">
        <f t="shared" si="2"/>
        <v>85178000</v>
      </c>
    </row>
    <row r="33" spans="1:8" s="10" customFormat="1" ht="14.1" customHeight="1" x14ac:dyDescent="0.2">
      <c r="A33" s="55" t="s">
        <v>44</v>
      </c>
      <c r="B33" s="55"/>
      <c r="C33" s="4" t="s">
        <v>45</v>
      </c>
      <c r="D33" s="156">
        <f>SUM(D34:D40)</f>
        <v>374945000</v>
      </c>
      <c r="E33" s="156">
        <f>SUM(E34:E40)</f>
        <v>269250000</v>
      </c>
      <c r="F33" s="100">
        <f>SUM(F34:F40)</f>
        <v>342145000</v>
      </c>
      <c r="G33" s="100">
        <f>SUM(G34:G40)</f>
        <v>302050000</v>
      </c>
      <c r="H33" s="100">
        <f>SUM(H34:H40)</f>
        <v>644195000</v>
      </c>
    </row>
    <row r="34" spans="1:8" ht="14.1" customHeight="1" x14ac:dyDescent="0.2">
      <c r="A34" s="56" t="s">
        <v>46</v>
      </c>
      <c r="B34" s="56"/>
      <c r="C34" s="40" t="s">
        <v>47</v>
      </c>
      <c r="D34" s="157"/>
      <c r="E34" s="157"/>
      <c r="F34" s="59"/>
      <c r="G34" s="59"/>
      <c r="H34" s="59">
        <f t="shared" ref="H34:H40" si="3">F34+G34</f>
        <v>0</v>
      </c>
    </row>
    <row r="35" spans="1:8" ht="14.1" customHeight="1" x14ac:dyDescent="0.2">
      <c r="A35" s="56" t="s">
        <v>48</v>
      </c>
      <c r="B35" s="56"/>
      <c r="C35" s="40" t="s">
        <v>49</v>
      </c>
      <c r="D35" s="157">
        <f>+[1]Detalle!$AA$69</f>
        <v>1000000</v>
      </c>
      <c r="E35" s="157">
        <f>+[1]Detalle!$AC$69</f>
        <v>1000000</v>
      </c>
      <c r="F35" s="59">
        <f>+[1]Detalle!$AB$69</f>
        <v>0</v>
      </c>
      <c r="G35" s="59">
        <f>+[1]Detalle!$AD$69</f>
        <v>2000000</v>
      </c>
      <c r="H35" s="59">
        <f t="shared" si="3"/>
        <v>2000000</v>
      </c>
    </row>
    <row r="36" spans="1:8" ht="14.1" customHeight="1" x14ac:dyDescent="0.2">
      <c r="A36" s="56" t="s">
        <v>50</v>
      </c>
      <c r="B36" s="56"/>
      <c r="C36" s="40" t="s">
        <v>51</v>
      </c>
      <c r="D36" s="157">
        <f>+[1]Detalle!$AA$71</f>
        <v>11000000</v>
      </c>
      <c r="E36" s="157">
        <f>+[1]Detalle!$AC$71</f>
        <v>219000000</v>
      </c>
      <c r="F36" s="59">
        <f>+[1]Detalle!$AB$71</f>
        <v>0</v>
      </c>
      <c r="G36" s="59">
        <f>+[1]Detalle!$AD$71</f>
        <v>230000000</v>
      </c>
      <c r="H36" s="59">
        <f t="shared" si="3"/>
        <v>230000000</v>
      </c>
    </row>
    <row r="37" spans="1:8" ht="14.1" customHeight="1" x14ac:dyDescent="0.2">
      <c r="A37" s="56" t="s">
        <v>52</v>
      </c>
      <c r="B37" s="56"/>
      <c r="C37" s="40" t="s">
        <v>53</v>
      </c>
      <c r="D37" s="157"/>
      <c r="E37" s="157"/>
      <c r="F37" s="59"/>
      <c r="G37" s="59"/>
      <c r="H37" s="59">
        <f t="shared" si="3"/>
        <v>0</v>
      </c>
    </row>
    <row r="38" spans="1:8" ht="14.1" customHeight="1" x14ac:dyDescent="0.2">
      <c r="A38" s="56" t="s">
        <v>54</v>
      </c>
      <c r="B38" s="56"/>
      <c r="C38" s="40" t="s">
        <v>55</v>
      </c>
      <c r="D38" s="157">
        <f>+[1]Detalle!$AA$75</f>
        <v>3000000</v>
      </c>
      <c r="E38" s="157"/>
      <c r="F38" s="59">
        <f>+[1]Detalle!$AB$75</f>
        <v>0</v>
      </c>
      <c r="G38" s="59">
        <f>+[1]Detalle!$AD$75</f>
        <v>3000000</v>
      </c>
      <c r="H38" s="59">
        <f t="shared" si="3"/>
        <v>3000000</v>
      </c>
    </row>
    <row r="39" spans="1:8" x14ac:dyDescent="0.2">
      <c r="A39" s="56" t="s">
        <v>56</v>
      </c>
      <c r="B39" s="56"/>
      <c r="C39" s="40" t="s">
        <v>57</v>
      </c>
      <c r="D39" s="157">
        <f>+[1]Detalle!$AA$78</f>
        <v>347095000</v>
      </c>
      <c r="E39" s="157">
        <f>+[1]Detalle!$AC$78</f>
        <v>43000000</v>
      </c>
      <c r="F39" s="59">
        <f>+[1]Detalle!$AB$78</f>
        <v>338145000</v>
      </c>
      <c r="G39" s="59">
        <f>+[1]Detalle!$AD$78</f>
        <v>51950000</v>
      </c>
      <c r="H39" s="59">
        <f t="shared" si="3"/>
        <v>390095000</v>
      </c>
    </row>
    <row r="40" spans="1:8" x14ac:dyDescent="0.2">
      <c r="A40" s="56" t="s">
        <v>58</v>
      </c>
      <c r="B40" s="56"/>
      <c r="C40" s="40" t="s">
        <v>59</v>
      </c>
      <c r="D40" s="157">
        <f>+[1]Detalle!$AA$87</f>
        <v>12850000</v>
      </c>
      <c r="E40" s="157">
        <f>+[1]Detalle!$AC$87</f>
        <v>6250000</v>
      </c>
      <c r="F40" s="59">
        <f>+[1]Detalle!$AB$87</f>
        <v>4000000</v>
      </c>
      <c r="G40" s="59">
        <f>+[1]Detalle!$AD$87</f>
        <v>15100000</v>
      </c>
      <c r="H40" s="59">
        <f t="shared" si="3"/>
        <v>19100000</v>
      </c>
    </row>
    <row r="41" spans="1:8" s="10" customFormat="1" x14ac:dyDescent="0.2">
      <c r="A41" s="55" t="s">
        <v>60</v>
      </c>
      <c r="B41" s="55"/>
      <c r="C41" s="4" t="s">
        <v>61</v>
      </c>
      <c r="D41" s="148">
        <f>SUM(D42:D45)</f>
        <v>52350000</v>
      </c>
      <c r="E41" s="148">
        <f>SUM(E42:E45)</f>
        <v>1100000</v>
      </c>
      <c r="F41" s="99">
        <f>SUM(F42:F45)</f>
        <v>450000</v>
      </c>
      <c r="G41" s="99">
        <f>SUM(G42:G45)</f>
        <v>53000000</v>
      </c>
      <c r="H41" s="99">
        <f>SUM(H42:H45)</f>
        <v>53450000</v>
      </c>
    </row>
    <row r="42" spans="1:8" x14ac:dyDescent="0.2">
      <c r="A42" s="56" t="s">
        <v>62</v>
      </c>
      <c r="B42" s="56"/>
      <c r="C42" s="40" t="s">
        <v>63</v>
      </c>
      <c r="D42" s="157">
        <f>+[1]Detalle!$AA$94</f>
        <v>850000</v>
      </c>
      <c r="E42" s="157">
        <f>+[1]Detalle!$AC$94</f>
        <v>100000</v>
      </c>
      <c r="F42" s="59">
        <f>+[1]Detalle!$AB$94</f>
        <v>450000</v>
      </c>
      <c r="G42" s="59">
        <f>+[1]Detalle!$AD$94</f>
        <v>500000</v>
      </c>
      <c r="H42" s="59">
        <f t="shared" ref="H42:H45" si="4">F42+G42</f>
        <v>950000</v>
      </c>
    </row>
    <row r="43" spans="1:8" x14ac:dyDescent="0.2">
      <c r="A43" s="56" t="s">
        <v>64</v>
      </c>
      <c r="B43" s="56"/>
      <c r="C43" s="40" t="s">
        <v>65</v>
      </c>
      <c r="D43" s="157">
        <f>+[1]Detalle!$AA$98</f>
        <v>42000000</v>
      </c>
      <c r="E43" s="157">
        <f>+[1]Detalle!$AC$98</f>
        <v>0</v>
      </c>
      <c r="F43" s="59">
        <f>+[1]Detalle!$AB$98</f>
        <v>0</v>
      </c>
      <c r="G43" s="59">
        <f>+[1]Detalle!$AD$98</f>
        <v>42000000</v>
      </c>
      <c r="H43" s="59">
        <f t="shared" si="4"/>
        <v>42000000</v>
      </c>
    </row>
    <row r="44" spans="1:8" x14ac:dyDescent="0.2">
      <c r="A44" s="56" t="s">
        <v>66</v>
      </c>
      <c r="B44" s="56"/>
      <c r="C44" s="40" t="s">
        <v>67</v>
      </c>
      <c r="D44" s="157">
        <f>+[1]Detalle!$AA$100</f>
        <v>3000000</v>
      </c>
      <c r="E44" s="157">
        <f>+[1]Detalle!$AC$100</f>
        <v>0</v>
      </c>
      <c r="F44" s="59">
        <f>+[1]Detalle!$AB$100</f>
        <v>0</v>
      </c>
      <c r="G44" s="59">
        <f>+[1]Detalle!$AD$100</f>
        <v>3000000</v>
      </c>
      <c r="H44" s="59">
        <f t="shared" si="4"/>
        <v>3000000</v>
      </c>
    </row>
    <row r="45" spans="1:8" x14ac:dyDescent="0.2">
      <c r="A45" s="56" t="s">
        <v>68</v>
      </c>
      <c r="B45" s="56"/>
      <c r="C45" s="40" t="s">
        <v>69</v>
      </c>
      <c r="D45" s="157">
        <f>+[1]Detalle!$AA$103</f>
        <v>6500000</v>
      </c>
      <c r="E45" s="157">
        <f>+[1]Detalle!$AC$103</f>
        <v>1000000</v>
      </c>
      <c r="F45" s="59">
        <f>+[1]Detalle!$AB$103</f>
        <v>0</v>
      </c>
      <c r="G45" s="59">
        <f>+[1]Detalle!$AD$103</f>
        <v>7500000</v>
      </c>
      <c r="H45" s="59">
        <f t="shared" si="4"/>
        <v>7500000</v>
      </c>
    </row>
    <row r="46" spans="1:8" s="10" customFormat="1" x14ac:dyDescent="0.2">
      <c r="A46" s="55" t="s">
        <v>70</v>
      </c>
      <c r="B46" s="55"/>
      <c r="C46" s="4" t="s">
        <v>71</v>
      </c>
      <c r="D46" s="148">
        <f>SUM(D47:D49)</f>
        <v>84000000</v>
      </c>
      <c r="E46" s="148">
        <f>SUM(E47:E49)</f>
        <v>7000000</v>
      </c>
      <c r="F46" s="99">
        <f>SUM(F47:F49)</f>
        <v>45000000</v>
      </c>
      <c r="G46" s="99">
        <f>SUM(G47:G49)</f>
        <v>46000000</v>
      </c>
      <c r="H46" s="99">
        <f>SUM(H47:H49)</f>
        <v>91000000</v>
      </c>
    </row>
    <row r="47" spans="1:8" x14ac:dyDescent="0.2">
      <c r="A47" s="56" t="s">
        <v>72</v>
      </c>
      <c r="B47" s="56"/>
      <c r="C47" s="40" t="s">
        <v>73</v>
      </c>
      <c r="D47" s="157">
        <f>+[1]Detalle!$AA$107</f>
        <v>84000000</v>
      </c>
      <c r="E47" s="157">
        <f>+[1]Detalle!$AC$107</f>
        <v>7000000</v>
      </c>
      <c r="F47" s="59">
        <f>+[1]Detalle!$AB$107</f>
        <v>45000000</v>
      </c>
      <c r="G47" s="59">
        <f>+[1]Detalle!$AD$107</f>
        <v>46000000</v>
      </c>
      <c r="H47" s="59">
        <f>F47+G47</f>
        <v>91000000</v>
      </c>
    </row>
    <row r="48" spans="1:8" x14ac:dyDescent="0.2">
      <c r="A48" s="56" t="s">
        <v>74</v>
      </c>
      <c r="B48" s="56"/>
      <c r="C48" s="40" t="s">
        <v>75</v>
      </c>
      <c r="D48" s="157"/>
      <c r="E48" s="157"/>
      <c r="F48" s="59"/>
      <c r="G48" s="59"/>
      <c r="H48" s="59"/>
    </row>
    <row r="49" spans="1:8" x14ac:dyDescent="0.2">
      <c r="A49" s="56" t="s">
        <v>76</v>
      </c>
      <c r="B49" s="56"/>
      <c r="C49" s="40" t="s">
        <v>77</v>
      </c>
      <c r="D49" s="157"/>
      <c r="E49" s="157"/>
      <c r="F49" s="59"/>
      <c r="G49" s="59"/>
      <c r="H49" s="59"/>
    </row>
    <row r="50" spans="1:8" s="10" customFormat="1" x14ac:dyDescent="0.2">
      <c r="A50" s="55" t="s">
        <v>78</v>
      </c>
      <c r="B50" s="55"/>
      <c r="C50" s="4" t="s">
        <v>79</v>
      </c>
      <c r="D50" s="148">
        <f>SUM(D51:D53)</f>
        <v>5000000</v>
      </c>
      <c r="E50" s="148">
        <f>SUM(E51:E53)</f>
        <v>7000000</v>
      </c>
      <c r="F50" s="99">
        <f>SUM(F51:F53)</f>
        <v>0</v>
      </c>
      <c r="G50" s="99">
        <f>SUM(G51:G53)</f>
        <v>12000000</v>
      </c>
      <c r="H50" s="99">
        <f>SUM(H51:H53)</f>
        <v>12000000</v>
      </c>
    </row>
    <row r="51" spans="1:8" x14ac:dyDescent="0.2">
      <c r="A51" s="56" t="s">
        <v>80</v>
      </c>
      <c r="B51" s="56"/>
      <c r="C51" s="40" t="s">
        <v>81</v>
      </c>
      <c r="D51" s="157">
        <f>+[1]Detalle!$AA$117</f>
        <v>5000000</v>
      </c>
      <c r="E51" s="157">
        <f>+[1]Detalle!$AC$117</f>
        <v>7000000</v>
      </c>
      <c r="F51" s="59">
        <f>+[1]Detalle!$AB$117</f>
        <v>0</v>
      </c>
      <c r="G51" s="59">
        <f>+[1]Detalle!$AD$117</f>
        <v>12000000</v>
      </c>
      <c r="H51" s="59">
        <f>F51+G51</f>
        <v>12000000</v>
      </c>
    </row>
    <row r="52" spans="1:8" x14ac:dyDescent="0.2">
      <c r="A52" s="56" t="s">
        <v>82</v>
      </c>
      <c r="B52" s="56"/>
      <c r="C52" s="40" t="s">
        <v>83</v>
      </c>
      <c r="D52" s="157"/>
      <c r="E52" s="157"/>
      <c r="F52" s="59"/>
      <c r="G52" s="59"/>
      <c r="H52" s="59"/>
    </row>
    <row r="53" spans="1:8" x14ac:dyDescent="0.2">
      <c r="A53" s="56" t="s">
        <v>84</v>
      </c>
      <c r="B53" s="56"/>
      <c r="C53" s="40" t="s">
        <v>85</v>
      </c>
      <c r="D53" s="157"/>
      <c r="E53" s="157"/>
      <c r="F53" s="59"/>
      <c r="G53" s="59"/>
      <c r="H53" s="59"/>
    </row>
    <row r="54" spans="1:8" s="10" customFormat="1" x14ac:dyDescent="0.2">
      <c r="A54" s="55" t="s">
        <v>86</v>
      </c>
      <c r="B54" s="55"/>
      <c r="C54" s="4" t="s">
        <v>87</v>
      </c>
      <c r="D54" s="148">
        <f>SUM(D55:D63)</f>
        <v>98622000</v>
      </c>
      <c r="E54" s="148">
        <f>SUM(E55:E63)</f>
        <v>14650000</v>
      </c>
      <c r="F54" s="99">
        <f>SUM(F55:F63)</f>
        <v>40789798.269999996</v>
      </c>
      <c r="G54" s="99">
        <f>SUM(G55:G63)</f>
        <v>72482201.730000004</v>
      </c>
      <c r="H54" s="99">
        <f>SUM(H55:H63)</f>
        <v>113272000</v>
      </c>
    </row>
    <row r="55" spans="1:8" x14ac:dyDescent="0.2">
      <c r="A55" s="56" t="s">
        <v>88</v>
      </c>
      <c r="B55" s="56"/>
      <c r="C55" s="40" t="s">
        <v>620</v>
      </c>
      <c r="D55" s="157">
        <f>+[1]Detalle!$AA$123</f>
        <v>11000000</v>
      </c>
      <c r="E55" s="157">
        <f>+[1]Detalle!$AC$123</f>
        <v>8900000</v>
      </c>
      <c r="F55" s="59">
        <f>+[1]Detalle!$AB$123</f>
        <v>2000000</v>
      </c>
      <c r="G55" s="59">
        <f>+[1]Detalle!$AD$123</f>
        <v>17900000</v>
      </c>
      <c r="H55" s="59">
        <f>F55+G55</f>
        <v>19900000</v>
      </c>
    </row>
    <row r="56" spans="1:8" x14ac:dyDescent="0.2">
      <c r="A56" s="56" t="s">
        <v>89</v>
      </c>
      <c r="B56" s="56"/>
      <c r="C56" s="40" t="s">
        <v>90</v>
      </c>
      <c r="D56" s="157"/>
      <c r="E56" s="157"/>
      <c r="F56" s="59"/>
      <c r="G56" s="59"/>
      <c r="H56" s="59"/>
    </row>
    <row r="57" spans="1:8" x14ac:dyDescent="0.2">
      <c r="A57" s="56" t="s">
        <v>91</v>
      </c>
      <c r="B57" s="56"/>
      <c r="C57" s="40" t="s">
        <v>92</v>
      </c>
      <c r="D57" s="157"/>
      <c r="E57" s="157"/>
      <c r="F57" s="59"/>
      <c r="G57" s="59"/>
      <c r="H57" s="59"/>
    </row>
    <row r="58" spans="1:8" x14ac:dyDescent="0.2">
      <c r="A58" s="56" t="s">
        <v>93</v>
      </c>
      <c r="B58" s="56"/>
      <c r="C58" s="40" t="s">
        <v>94</v>
      </c>
      <c r="D58" s="157">
        <f>+[1]Detalle!$AA$131</f>
        <v>4000000</v>
      </c>
      <c r="E58" s="157">
        <f>+[1]Detalle!$AC$131</f>
        <v>750000</v>
      </c>
      <c r="F58" s="59">
        <f>+[1]Detalle!$AB$131</f>
        <v>2127798.27</v>
      </c>
      <c r="G58" s="59">
        <f>+[1]Detalle!$AD$131</f>
        <v>2622201.73</v>
      </c>
      <c r="H58" s="59">
        <f t="shared" ref="H58:H63" si="5">F58+G58</f>
        <v>4750000</v>
      </c>
    </row>
    <row r="59" spans="1:8" x14ac:dyDescent="0.2">
      <c r="A59" s="56" t="s">
        <v>95</v>
      </c>
      <c r="B59" s="56"/>
      <c r="C59" s="40" t="s">
        <v>96</v>
      </c>
      <c r="D59" s="157">
        <f>+[1]Detalle!$AA$135</f>
        <v>28300000</v>
      </c>
      <c r="E59" s="157"/>
      <c r="F59" s="59">
        <f>+[1]Detalle!$AB$135</f>
        <v>0</v>
      </c>
      <c r="G59" s="59">
        <f>+[1]Detalle!$AD$135</f>
        <v>28300000</v>
      </c>
      <c r="H59" s="59">
        <f t="shared" si="5"/>
        <v>28300000</v>
      </c>
    </row>
    <row r="60" spans="1:8" x14ac:dyDescent="0.2">
      <c r="A60" s="56" t="s">
        <v>97</v>
      </c>
      <c r="B60" s="56"/>
      <c r="C60" s="40" t="s">
        <v>98</v>
      </c>
      <c r="D60" s="157">
        <f>+[1]Detalle!$AA$139</f>
        <v>4900000</v>
      </c>
      <c r="E60" s="157">
        <f>+[1]Detalle!$AC$139</f>
        <v>4000000</v>
      </c>
      <c r="F60" s="59">
        <f>+[1]Detalle!$AB$139</f>
        <v>3650000</v>
      </c>
      <c r="G60" s="59">
        <f>+[1]Detalle!$AD$139</f>
        <v>5250000</v>
      </c>
      <c r="H60" s="59">
        <f t="shared" si="5"/>
        <v>8900000</v>
      </c>
    </row>
    <row r="61" spans="1:8" x14ac:dyDescent="0.2">
      <c r="A61" s="56" t="s">
        <v>99</v>
      </c>
      <c r="B61" s="56"/>
      <c r="C61" s="40" t="s">
        <v>100</v>
      </c>
      <c r="D61" s="157">
        <f>+[1]Detalle!$AA$143</f>
        <v>12062000</v>
      </c>
      <c r="E61" s="157">
        <f>+[1]Detalle!$AC$143</f>
        <v>1000000</v>
      </c>
      <c r="F61" s="59">
        <f>+[1]Detalle!$AB$143</f>
        <v>5862000</v>
      </c>
      <c r="G61" s="59">
        <f>+[1]Detalle!$AD$143</f>
        <v>7200000</v>
      </c>
      <c r="H61" s="59">
        <f t="shared" si="5"/>
        <v>13062000</v>
      </c>
    </row>
    <row r="62" spans="1:8" x14ac:dyDescent="0.2">
      <c r="A62" s="56" t="s">
        <v>101</v>
      </c>
      <c r="B62" s="56"/>
      <c r="C62" s="40" t="s">
        <v>102</v>
      </c>
      <c r="D62" s="157">
        <f>+[1]Detalle!$AA$147</f>
        <v>35260000</v>
      </c>
      <c r="E62" s="157"/>
      <c r="F62" s="59">
        <f>+[1]Detalle!$AB$147</f>
        <v>24050000</v>
      </c>
      <c r="G62" s="59">
        <f>+[1]Detalle!$AD$147</f>
        <v>11210000</v>
      </c>
      <c r="H62" s="59">
        <f t="shared" si="5"/>
        <v>35260000</v>
      </c>
    </row>
    <row r="63" spans="1:8" x14ac:dyDescent="0.2">
      <c r="A63" s="56" t="s">
        <v>103</v>
      </c>
      <c r="B63" s="56"/>
      <c r="C63" s="40" t="s">
        <v>104</v>
      </c>
      <c r="D63" s="157">
        <f>+[1]Detalle!$AA$151</f>
        <v>3100000</v>
      </c>
      <c r="E63" s="157"/>
      <c r="F63" s="59">
        <f>+[1]Detalle!$AB$151</f>
        <v>3100000</v>
      </c>
      <c r="G63" s="59"/>
      <c r="H63" s="59">
        <f t="shared" si="5"/>
        <v>3100000</v>
      </c>
    </row>
    <row r="64" spans="1:8" s="10" customFormat="1" x14ac:dyDescent="0.2">
      <c r="A64" s="55" t="s">
        <v>105</v>
      </c>
      <c r="B64" s="55"/>
      <c r="C64" s="4" t="s">
        <v>106</v>
      </c>
      <c r="D64" s="148">
        <f>SUM(D65:D68)</f>
        <v>1500000</v>
      </c>
      <c r="E64" s="148">
        <f>SUM(E65:E68)</f>
        <v>50000</v>
      </c>
      <c r="F64" s="99">
        <f>SUM(F65:F68)</f>
        <v>1500000</v>
      </c>
      <c r="G64" s="99">
        <f>SUM(G65:G68)</f>
        <v>50000</v>
      </c>
      <c r="H64" s="99">
        <f>SUM(H65:H68)</f>
        <v>1550000</v>
      </c>
    </row>
    <row r="65" spans="1:8" x14ac:dyDescent="0.2">
      <c r="A65" s="56" t="s">
        <v>107</v>
      </c>
      <c r="B65" s="56"/>
      <c r="C65" s="40" t="s">
        <v>108</v>
      </c>
      <c r="D65" s="157"/>
      <c r="E65" s="157"/>
      <c r="F65" s="59"/>
      <c r="G65" s="59"/>
      <c r="H65" s="59"/>
    </row>
    <row r="66" spans="1:8" x14ac:dyDescent="0.2">
      <c r="A66" s="56" t="s">
        <v>109</v>
      </c>
      <c r="B66" s="56"/>
      <c r="C66" s="40" t="s">
        <v>110</v>
      </c>
      <c r="D66" s="157"/>
      <c r="E66" s="157"/>
      <c r="F66" s="59"/>
      <c r="G66" s="59"/>
      <c r="H66" s="59"/>
    </row>
    <row r="67" spans="1:8" x14ac:dyDescent="0.2">
      <c r="A67" s="56" t="s">
        <v>111</v>
      </c>
      <c r="B67" s="56"/>
      <c r="C67" s="40" t="s">
        <v>112</v>
      </c>
      <c r="D67" s="157"/>
      <c r="E67" s="157"/>
      <c r="F67" s="59"/>
      <c r="G67" s="59"/>
      <c r="H67" s="59"/>
    </row>
    <row r="68" spans="1:8" x14ac:dyDescent="0.2">
      <c r="A68" s="56" t="s">
        <v>113</v>
      </c>
      <c r="B68" s="56"/>
      <c r="C68" s="40" t="s">
        <v>114</v>
      </c>
      <c r="D68" s="157">
        <f>+[1]Detalle!$AA$155</f>
        <v>1500000</v>
      </c>
      <c r="E68" s="157">
        <f>+[1]Detalle!$AC$155</f>
        <v>50000</v>
      </c>
      <c r="F68" s="59">
        <f>+[1]Detalle!$AB$155</f>
        <v>1500000</v>
      </c>
      <c r="G68" s="59">
        <f>+[1]Detalle!$AD$155</f>
        <v>50000</v>
      </c>
      <c r="H68" s="59">
        <f>F68+G68</f>
        <v>1550000</v>
      </c>
    </row>
    <row r="69" spans="1:8" s="10" customFormat="1" x14ac:dyDescent="0.2">
      <c r="A69" s="55" t="s">
        <v>115</v>
      </c>
      <c r="B69" s="55"/>
      <c r="C69" s="4" t="s">
        <v>116</v>
      </c>
      <c r="D69" s="148">
        <f>SUM(D70:D75)</f>
        <v>2050000</v>
      </c>
      <c r="E69" s="148">
        <f>SUM(E70:E75)</f>
        <v>100000</v>
      </c>
      <c r="F69" s="99">
        <f>SUM(F70:F75)</f>
        <v>0</v>
      </c>
      <c r="G69" s="99">
        <f>SUM(G70:G75)</f>
        <v>2150000</v>
      </c>
      <c r="H69" s="99">
        <f>SUM(H70:H75)</f>
        <v>2150000</v>
      </c>
    </row>
    <row r="70" spans="1:8" x14ac:dyDescent="0.2">
      <c r="A70" s="56" t="s">
        <v>117</v>
      </c>
      <c r="B70" s="56"/>
      <c r="C70" s="40" t="s">
        <v>118</v>
      </c>
      <c r="D70" s="157"/>
      <c r="E70" s="157"/>
      <c r="F70" s="59"/>
      <c r="G70" s="59"/>
      <c r="H70" s="59"/>
    </row>
    <row r="71" spans="1:8" x14ac:dyDescent="0.2">
      <c r="A71" s="56" t="s">
        <v>119</v>
      </c>
      <c r="B71" s="56"/>
      <c r="C71" s="40" t="s">
        <v>120</v>
      </c>
      <c r="D71" s="157">
        <f>+[1]Detalle!$AA$160</f>
        <v>50000</v>
      </c>
      <c r="E71" s="157">
        <f>+[1]Detalle!$AC$160</f>
        <v>100000</v>
      </c>
      <c r="F71" s="59">
        <f>+[1]Detalle!$AB$160</f>
        <v>0</v>
      </c>
      <c r="G71" s="59">
        <f>+[1]Detalle!$AD$160</f>
        <v>150000</v>
      </c>
      <c r="H71" s="59">
        <f>F71+G71</f>
        <v>150000</v>
      </c>
    </row>
    <row r="72" spans="1:8" x14ac:dyDescent="0.2">
      <c r="A72" s="56" t="s">
        <v>121</v>
      </c>
      <c r="B72" s="56"/>
      <c r="C72" s="40" t="s">
        <v>122</v>
      </c>
      <c r="D72" s="157"/>
      <c r="E72" s="157"/>
      <c r="F72" s="59"/>
      <c r="G72" s="59"/>
      <c r="H72" s="59"/>
    </row>
    <row r="73" spans="1:8" x14ac:dyDescent="0.2">
      <c r="A73" s="56" t="s">
        <v>123</v>
      </c>
      <c r="B73" s="56"/>
      <c r="C73" s="40" t="s">
        <v>124</v>
      </c>
      <c r="D73" s="157"/>
      <c r="E73" s="157"/>
      <c r="F73" s="59"/>
      <c r="G73" s="59"/>
      <c r="H73" s="59"/>
    </row>
    <row r="74" spans="1:8" x14ac:dyDescent="0.2">
      <c r="A74" s="56" t="s">
        <v>125</v>
      </c>
      <c r="B74" s="56"/>
      <c r="C74" s="40" t="s">
        <v>126</v>
      </c>
      <c r="D74" s="157">
        <f>+[1]Detalle!$AA$164</f>
        <v>2000000</v>
      </c>
      <c r="E74" s="157"/>
      <c r="F74" s="59">
        <f>+[1]Detalle!$AB$164</f>
        <v>0</v>
      </c>
      <c r="G74" s="59">
        <f>+[1]Detalle!$AD$164</f>
        <v>2000000</v>
      </c>
      <c r="H74" s="59">
        <f>F74+G74</f>
        <v>2000000</v>
      </c>
    </row>
    <row r="75" spans="1:8" x14ac:dyDescent="0.2">
      <c r="A75" s="56" t="s">
        <v>127</v>
      </c>
      <c r="B75" s="56"/>
      <c r="C75" s="40" t="s">
        <v>128</v>
      </c>
      <c r="D75" s="157"/>
      <c r="E75" s="157"/>
      <c r="F75" s="59"/>
      <c r="G75" s="59"/>
      <c r="H75" s="59"/>
    </row>
  </sheetData>
  <mergeCells count="6">
    <mergeCell ref="A6:C6"/>
    <mergeCell ref="B9:C9"/>
    <mergeCell ref="B10:C10"/>
    <mergeCell ref="C1:D1"/>
    <mergeCell ref="C2:D2"/>
    <mergeCell ref="C3:D3"/>
  </mergeCells>
  <phoneticPr fontId="0" type="noConversion"/>
  <printOptions horizontalCentered="1"/>
  <pageMargins left="0.27559055118110237" right="0.19685039370078741" top="0.47244094488188981" bottom="0.59055118110236227" header="0.31496062992125984" footer="0"/>
  <pageSetup scale="7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showGridLines="0" view="pageBreakPreview" topLeftCell="A2" zoomScaleNormal="100" zoomScaleSheetLayoutView="100" workbookViewId="0">
      <pane xSplit="1" ySplit="10" topLeftCell="B12" activePane="bottomRight" state="frozen"/>
      <selection activeCell="A2" sqref="A2"/>
      <selection pane="topRight" activeCell="B2" sqref="B2"/>
      <selection pane="bottomLeft" activeCell="A12" sqref="A12"/>
      <selection pane="bottomRight" activeCell="A2" sqref="A2"/>
    </sheetView>
  </sheetViews>
  <sheetFormatPr baseColWidth="10" defaultRowHeight="12" x14ac:dyDescent="0.2"/>
  <cols>
    <col min="1" max="1" width="11.5703125" style="11" customWidth="1"/>
    <col min="2" max="2" width="3.140625" style="11" customWidth="1"/>
    <col min="3" max="3" width="61.42578125" style="11" customWidth="1"/>
    <col min="4" max="5" width="18.42578125" style="143" hidden="1" customWidth="1"/>
    <col min="6" max="8" width="16.85546875" style="11" customWidth="1"/>
    <col min="9" max="16384" width="11.42578125" style="11"/>
  </cols>
  <sheetData>
    <row r="1" spans="1:8" x14ac:dyDescent="0.2">
      <c r="C1" s="1" t="s">
        <v>629</v>
      </c>
    </row>
    <row r="2" spans="1:8" x14ac:dyDescent="0.2">
      <c r="C2" s="234" t="s">
        <v>593</v>
      </c>
      <c r="D2" s="234"/>
      <c r="E2" s="158"/>
    </row>
    <row r="3" spans="1:8" x14ac:dyDescent="0.2">
      <c r="C3" s="1" t="s">
        <v>597</v>
      </c>
    </row>
    <row r="4" spans="1:8" x14ac:dyDescent="0.2">
      <c r="A4" s="10"/>
      <c r="C4" s="1"/>
      <c r="D4" s="144"/>
      <c r="E4" s="144"/>
    </row>
    <row r="5" spans="1:8" ht="15" customHeight="1" x14ac:dyDescent="0.2">
      <c r="A5" s="10" t="s">
        <v>637</v>
      </c>
      <c r="C5" s="1"/>
      <c r="D5" s="144"/>
      <c r="E5" s="144"/>
    </row>
    <row r="6" spans="1:8" ht="16.5" customHeight="1" x14ac:dyDescent="0.2">
      <c r="A6" s="227" t="s">
        <v>638</v>
      </c>
      <c r="B6" s="227"/>
      <c r="C6" s="227"/>
      <c r="D6" s="144"/>
      <c r="E6" s="144"/>
    </row>
    <row r="7" spans="1:8" ht="16.5" customHeight="1" x14ac:dyDescent="0.2">
      <c r="A7" s="10" t="s">
        <v>639</v>
      </c>
      <c r="D7" s="144"/>
      <c r="E7" s="144"/>
    </row>
    <row r="9" spans="1:8" ht="50.25" customHeight="1" x14ac:dyDescent="0.2">
      <c r="A9" s="41" t="s">
        <v>603</v>
      </c>
      <c r="B9" s="228" t="s">
        <v>590</v>
      </c>
      <c r="C9" s="229"/>
      <c r="D9" s="146" t="s">
        <v>650</v>
      </c>
      <c r="E9" s="146" t="s">
        <v>651</v>
      </c>
      <c r="F9" s="154" t="s">
        <v>693</v>
      </c>
      <c r="G9" s="154" t="s">
        <v>651</v>
      </c>
      <c r="H9" s="154" t="s">
        <v>692</v>
      </c>
    </row>
    <row r="10" spans="1:8" x14ac:dyDescent="0.2">
      <c r="A10" s="52">
        <v>-1</v>
      </c>
      <c r="B10" s="230">
        <v>-2</v>
      </c>
      <c r="C10" s="231"/>
      <c r="D10" s="147">
        <v>-3</v>
      </c>
      <c r="E10" s="147">
        <v>-4</v>
      </c>
      <c r="F10" s="53">
        <v>-3</v>
      </c>
      <c r="G10" s="53">
        <v>-4</v>
      </c>
      <c r="H10" s="53">
        <v>-5</v>
      </c>
    </row>
    <row r="11" spans="1:8" x14ac:dyDescent="0.2">
      <c r="A11" s="60"/>
      <c r="B11" s="61"/>
      <c r="C11" s="62"/>
      <c r="D11" s="159"/>
      <c r="E11" s="159"/>
      <c r="F11" s="63"/>
      <c r="G11" s="63"/>
      <c r="H11" s="63"/>
    </row>
    <row r="12" spans="1:8" s="10" customFormat="1" ht="14.1" customHeight="1" x14ac:dyDescent="0.2">
      <c r="A12" s="55">
        <v>2</v>
      </c>
      <c r="B12" s="55"/>
      <c r="C12" s="4" t="s">
        <v>196</v>
      </c>
      <c r="D12" s="148">
        <f>+D13+D19+D24+D32+D35+D40+0</f>
        <v>78976000</v>
      </c>
      <c r="E12" s="148">
        <f>+E13+E19+E24+E32+E35+E40+0</f>
        <v>21356000</v>
      </c>
      <c r="F12" s="99">
        <f>+F13+F19+F24+F32+F35+F40+0</f>
        <v>0</v>
      </c>
      <c r="G12" s="99">
        <f>+G13+G19+G24+G32+G35+G40+0</f>
        <v>100332000</v>
      </c>
      <c r="H12" s="99">
        <f>+H13+H19+H24+H32+H35+H40+0</f>
        <v>100332000</v>
      </c>
    </row>
    <row r="13" spans="1:8" s="10" customFormat="1" ht="14.1" customHeight="1" x14ac:dyDescent="0.2">
      <c r="A13" s="55" t="s">
        <v>197</v>
      </c>
      <c r="B13" s="55"/>
      <c r="C13" s="4" t="s">
        <v>198</v>
      </c>
      <c r="D13" s="148">
        <f>SUM(D14:D18)</f>
        <v>51000000</v>
      </c>
      <c r="E13" s="148">
        <f>SUM(E14:E18)</f>
        <v>4950000</v>
      </c>
      <c r="F13" s="99">
        <f>SUM(F14:F18)</f>
        <v>0</v>
      </c>
      <c r="G13" s="99">
        <f>SUM(G14:G18)</f>
        <v>55950000</v>
      </c>
      <c r="H13" s="99">
        <f>SUM(H14:H18)</f>
        <v>55950000</v>
      </c>
    </row>
    <row r="14" spans="1:8" ht="14.1" customHeight="1" x14ac:dyDescent="0.2">
      <c r="A14" s="56" t="s">
        <v>199</v>
      </c>
      <c r="B14" s="56"/>
      <c r="C14" s="40" t="s">
        <v>200</v>
      </c>
      <c r="D14" s="157">
        <f>+[1]Detalle!$AA$169</f>
        <v>30000000</v>
      </c>
      <c r="E14" s="157">
        <f>+[1]Detalle!$AC$169</f>
        <v>200000</v>
      </c>
      <c r="F14" s="59">
        <f>+[1]Detalle!$AB$169</f>
        <v>0</v>
      </c>
      <c r="G14" s="59">
        <f>+[1]Detalle!$AD$169</f>
        <v>30200000</v>
      </c>
      <c r="H14" s="59">
        <f>F14+G14</f>
        <v>30200000</v>
      </c>
    </row>
    <row r="15" spans="1:8" ht="14.1" customHeight="1" x14ac:dyDescent="0.2">
      <c r="A15" s="56" t="s">
        <v>201</v>
      </c>
      <c r="B15" s="56"/>
      <c r="C15" s="40" t="s">
        <v>202</v>
      </c>
      <c r="D15" s="157">
        <f>+[1]Detalle!$AA$172</f>
        <v>0</v>
      </c>
      <c r="E15" s="157">
        <f>+[1]Detalle!$AC$172</f>
        <v>7000</v>
      </c>
      <c r="F15" s="59">
        <f>+[1]Detalle!$AB$172</f>
        <v>0</v>
      </c>
      <c r="G15" s="59">
        <f>+[1]Detalle!$AD$172</f>
        <v>7000</v>
      </c>
      <c r="H15" s="59">
        <f t="shared" ref="H15:H18" si="0">F15+G15</f>
        <v>7000</v>
      </c>
    </row>
    <row r="16" spans="1:8" ht="14.1" customHeight="1" x14ac:dyDescent="0.2">
      <c r="A16" s="56" t="s">
        <v>203</v>
      </c>
      <c r="B16" s="56"/>
      <c r="C16" s="40" t="s">
        <v>204</v>
      </c>
      <c r="D16" s="157"/>
      <c r="E16" s="157"/>
      <c r="F16" s="59"/>
      <c r="G16" s="59"/>
      <c r="H16" s="59">
        <f t="shared" si="0"/>
        <v>0</v>
      </c>
    </row>
    <row r="17" spans="1:8" ht="14.1" customHeight="1" x14ac:dyDescent="0.2">
      <c r="A17" s="56" t="s">
        <v>205</v>
      </c>
      <c r="B17" s="56"/>
      <c r="C17" s="40" t="s">
        <v>206</v>
      </c>
      <c r="D17" s="157">
        <f>+[1]Detalle!$AA$175</f>
        <v>21000000</v>
      </c>
      <c r="E17" s="157">
        <f>+[1]Detalle!$AC$175</f>
        <v>4615000</v>
      </c>
      <c r="F17" s="59">
        <f>+[1]Detalle!$AB$175</f>
        <v>0</v>
      </c>
      <c r="G17" s="59">
        <f>+[1]Detalle!$AD$175</f>
        <v>25615000</v>
      </c>
      <c r="H17" s="59">
        <f t="shared" si="0"/>
        <v>25615000</v>
      </c>
    </row>
    <row r="18" spans="1:8" ht="14.1" customHeight="1" x14ac:dyDescent="0.2">
      <c r="A18" s="56" t="s">
        <v>207</v>
      </c>
      <c r="B18" s="56"/>
      <c r="C18" s="40" t="s">
        <v>623</v>
      </c>
      <c r="D18" s="157">
        <f>+[1]Detalle!$AA$179</f>
        <v>0</v>
      </c>
      <c r="E18" s="157">
        <f>+[1]Detalle!$AC$179</f>
        <v>128000</v>
      </c>
      <c r="F18" s="59">
        <f>+[1]Detalle!$AB$179</f>
        <v>0</v>
      </c>
      <c r="G18" s="59">
        <f>+[1]Detalle!$AD$179</f>
        <v>128000</v>
      </c>
      <c r="H18" s="59">
        <f t="shared" si="0"/>
        <v>128000</v>
      </c>
    </row>
    <row r="19" spans="1:8" s="10" customFormat="1" ht="14.1" customHeight="1" x14ac:dyDescent="0.2">
      <c r="A19" s="55" t="s">
        <v>208</v>
      </c>
      <c r="B19" s="55"/>
      <c r="C19" s="4" t="s">
        <v>209</v>
      </c>
      <c r="D19" s="148">
        <f>SUM(D20:D23)</f>
        <v>0</v>
      </c>
      <c r="E19" s="148">
        <f>SUM(E20:E23)</f>
        <v>0</v>
      </c>
      <c r="F19" s="99">
        <f>SUM(F20:F23)</f>
        <v>0</v>
      </c>
      <c r="G19" s="99">
        <f>SUM(G20:G23)</f>
        <v>0</v>
      </c>
      <c r="H19" s="99">
        <f>SUM(H20:H23)</f>
        <v>0</v>
      </c>
    </row>
    <row r="20" spans="1:8" ht="14.1" customHeight="1" x14ac:dyDescent="0.2">
      <c r="A20" s="56" t="s">
        <v>210</v>
      </c>
      <c r="B20" s="56"/>
      <c r="C20" s="40" t="s">
        <v>211</v>
      </c>
      <c r="D20" s="157"/>
      <c r="E20" s="157"/>
      <c r="F20" s="59"/>
      <c r="G20" s="59"/>
      <c r="H20" s="59"/>
    </row>
    <row r="21" spans="1:8" ht="14.1" customHeight="1" x14ac:dyDescent="0.2">
      <c r="A21" s="56" t="s">
        <v>212</v>
      </c>
      <c r="B21" s="56"/>
      <c r="C21" s="40" t="s">
        <v>213</v>
      </c>
      <c r="D21" s="157"/>
      <c r="E21" s="157"/>
      <c r="F21" s="59"/>
      <c r="G21" s="59"/>
      <c r="H21" s="59"/>
    </row>
    <row r="22" spans="1:8" ht="14.1" customHeight="1" x14ac:dyDescent="0.2">
      <c r="A22" s="56" t="s">
        <v>214</v>
      </c>
      <c r="B22" s="56"/>
      <c r="C22" s="40" t="s">
        <v>215</v>
      </c>
      <c r="D22" s="157"/>
      <c r="E22" s="157"/>
      <c r="F22" s="59"/>
      <c r="G22" s="59"/>
      <c r="H22" s="59"/>
    </row>
    <row r="23" spans="1:8" ht="14.1" customHeight="1" x14ac:dyDescent="0.2">
      <c r="A23" s="56" t="s">
        <v>216</v>
      </c>
      <c r="B23" s="56"/>
      <c r="C23" s="40" t="s">
        <v>217</v>
      </c>
      <c r="D23" s="157"/>
      <c r="E23" s="157"/>
      <c r="F23" s="59"/>
      <c r="G23" s="59"/>
      <c r="H23" s="59"/>
    </row>
    <row r="24" spans="1:8" s="10" customFormat="1" ht="14.1" customHeight="1" x14ac:dyDescent="0.2">
      <c r="A24" s="55" t="s">
        <v>218</v>
      </c>
      <c r="B24" s="55"/>
      <c r="C24" s="4" t="s">
        <v>219</v>
      </c>
      <c r="D24" s="148">
        <f>SUM(D25:D31)</f>
        <v>2030000</v>
      </c>
      <c r="E24" s="148">
        <f>SUM(E25:E31)</f>
        <v>1245000</v>
      </c>
      <c r="F24" s="99">
        <f>SUM(F25:F31)</f>
        <v>0</v>
      </c>
      <c r="G24" s="99">
        <f>SUM(G25:G31)</f>
        <v>3275000</v>
      </c>
      <c r="H24" s="99">
        <f>SUM(H25:H31)</f>
        <v>3275000</v>
      </c>
    </row>
    <row r="25" spans="1:8" ht="14.1" customHeight="1" x14ac:dyDescent="0.2">
      <c r="A25" s="56" t="s">
        <v>220</v>
      </c>
      <c r="B25" s="56"/>
      <c r="C25" s="40" t="s">
        <v>221</v>
      </c>
      <c r="D25" s="157">
        <f>+[1]Detalle!$AA$189</f>
        <v>200000</v>
      </c>
      <c r="E25" s="157">
        <f>+[1]Detalle!$AC$189</f>
        <v>237000</v>
      </c>
      <c r="F25" s="59">
        <f>+[1]Detalle!$AB$189</f>
        <v>0</v>
      </c>
      <c r="G25" s="59">
        <f>+[1]Detalle!$AD$189</f>
        <v>437000</v>
      </c>
      <c r="H25" s="59">
        <f t="shared" ref="H25:H31" si="1">F25+G25</f>
        <v>437000</v>
      </c>
    </row>
    <row r="26" spans="1:8" ht="14.1" customHeight="1" x14ac:dyDescent="0.2">
      <c r="A26" s="56" t="s">
        <v>222</v>
      </c>
      <c r="B26" s="56"/>
      <c r="C26" s="40" t="s">
        <v>223</v>
      </c>
      <c r="D26" s="157">
        <f>+[1]Detalle!$AA$191</f>
        <v>60000</v>
      </c>
      <c r="E26" s="157">
        <f>+[1]Detalle!$AC$191</f>
        <v>60000</v>
      </c>
      <c r="F26" s="59">
        <f>+[1]Detalle!$AB$191</f>
        <v>0</v>
      </c>
      <c r="G26" s="59">
        <f>+[1]Detalle!$AD$191</f>
        <v>120000</v>
      </c>
      <c r="H26" s="59">
        <f t="shared" si="1"/>
        <v>120000</v>
      </c>
    </row>
    <row r="27" spans="1:8" ht="14.1" customHeight="1" x14ac:dyDescent="0.2">
      <c r="A27" s="56" t="s">
        <v>224</v>
      </c>
      <c r="B27" s="56"/>
      <c r="C27" s="40" t="s">
        <v>225</v>
      </c>
      <c r="D27" s="157">
        <f>+[1]Detalle!$AA$193</f>
        <v>50000</v>
      </c>
      <c r="E27" s="157">
        <f>+[1]Detalle!$AC$193</f>
        <v>38000</v>
      </c>
      <c r="F27" s="59">
        <f>+[1]Detalle!$AB$193</f>
        <v>0</v>
      </c>
      <c r="G27" s="59">
        <f>+[1]Detalle!$AD$193</f>
        <v>88000</v>
      </c>
      <c r="H27" s="59">
        <f t="shared" si="1"/>
        <v>88000</v>
      </c>
    </row>
    <row r="28" spans="1:8" ht="14.1" customHeight="1" x14ac:dyDescent="0.2">
      <c r="A28" s="56" t="s">
        <v>226</v>
      </c>
      <c r="B28" s="56"/>
      <c r="C28" s="40" t="s">
        <v>227</v>
      </c>
      <c r="D28" s="157">
        <f>+[1]Detalle!$AA$195</f>
        <v>1000000</v>
      </c>
      <c r="E28" s="157">
        <f>+[1]Detalle!$AC$195</f>
        <v>750000</v>
      </c>
      <c r="F28" s="59">
        <f>+[1]Detalle!$AB$195</f>
        <v>0</v>
      </c>
      <c r="G28" s="59">
        <f>+[1]Detalle!$AD$195</f>
        <v>1750000</v>
      </c>
      <c r="H28" s="59">
        <f t="shared" si="1"/>
        <v>1750000</v>
      </c>
    </row>
    <row r="29" spans="1:8" ht="14.1" customHeight="1" x14ac:dyDescent="0.2">
      <c r="A29" s="56" t="s">
        <v>228</v>
      </c>
      <c r="B29" s="56"/>
      <c r="C29" s="40" t="s">
        <v>229</v>
      </c>
      <c r="D29" s="157">
        <f>+[1]Detalle!$AA$197</f>
        <v>70000</v>
      </c>
      <c r="E29" s="157">
        <f>+[1]Detalle!$AC$197</f>
        <v>0</v>
      </c>
      <c r="F29" s="59">
        <f>+[1]Detalle!$AB$197</f>
        <v>0</v>
      </c>
      <c r="G29" s="59">
        <f>+[1]Detalle!$AD$197</f>
        <v>70000</v>
      </c>
      <c r="H29" s="59">
        <f t="shared" si="1"/>
        <v>70000</v>
      </c>
    </row>
    <row r="30" spans="1:8" ht="14.1" customHeight="1" x14ac:dyDescent="0.2">
      <c r="A30" s="56" t="s">
        <v>230</v>
      </c>
      <c r="B30" s="56"/>
      <c r="C30" s="40" t="s">
        <v>231</v>
      </c>
      <c r="D30" s="157">
        <f>+[1]Detalle!$AA$199</f>
        <v>500000</v>
      </c>
      <c r="E30" s="157">
        <f>+[1]Detalle!$AC$199</f>
        <v>0</v>
      </c>
      <c r="F30" s="59">
        <f>+[1]Detalle!$AB$199</f>
        <v>0</v>
      </c>
      <c r="G30" s="59">
        <f>+[1]Detalle!$AD$199</f>
        <v>500000</v>
      </c>
      <c r="H30" s="59">
        <f t="shared" si="1"/>
        <v>500000</v>
      </c>
    </row>
    <row r="31" spans="1:8" ht="14.1" customHeight="1" x14ac:dyDescent="0.2">
      <c r="A31" s="56" t="s">
        <v>232</v>
      </c>
      <c r="B31" s="56"/>
      <c r="C31" s="40" t="s">
        <v>621</v>
      </c>
      <c r="D31" s="157">
        <f>+[1]Detalle!$AA$201</f>
        <v>150000</v>
      </c>
      <c r="E31" s="157">
        <f>+[1]Detalle!$AC$201</f>
        <v>160000</v>
      </c>
      <c r="F31" s="59">
        <f>+[1]Detalle!$AB$201</f>
        <v>0</v>
      </c>
      <c r="G31" s="59">
        <f>+[1]Detalle!$AD$201</f>
        <v>310000</v>
      </c>
      <c r="H31" s="59">
        <f t="shared" si="1"/>
        <v>310000</v>
      </c>
    </row>
    <row r="32" spans="1:8" s="10" customFormat="1" ht="14.1" customHeight="1" x14ac:dyDescent="0.2">
      <c r="A32" s="55" t="s">
        <v>233</v>
      </c>
      <c r="B32" s="55"/>
      <c r="C32" s="4" t="s">
        <v>234</v>
      </c>
      <c r="D32" s="148">
        <f>SUM(D33:D34)</f>
        <v>701000</v>
      </c>
      <c r="E32" s="148">
        <f t="shared" ref="E32:H32" si="2">SUM(E33:E34)</f>
        <v>255000</v>
      </c>
      <c r="F32" s="99">
        <f>SUM(F33:F34)</f>
        <v>0</v>
      </c>
      <c r="G32" s="99">
        <f t="shared" si="2"/>
        <v>956000</v>
      </c>
      <c r="H32" s="99">
        <f t="shared" si="2"/>
        <v>956000</v>
      </c>
    </row>
    <row r="33" spans="1:8" ht="14.1" customHeight="1" x14ac:dyDescent="0.2">
      <c r="A33" s="56" t="s">
        <v>235</v>
      </c>
      <c r="B33" s="56"/>
      <c r="C33" s="40" t="s">
        <v>236</v>
      </c>
      <c r="D33" s="157">
        <f>+[1]Detalle!$AA$204</f>
        <v>171000</v>
      </c>
      <c r="E33" s="157">
        <f>+[1]Detalle!$AC$204</f>
        <v>0</v>
      </c>
      <c r="F33" s="59">
        <f>+[1]Detalle!$AB$204</f>
        <v>0</v>
      </c>
      <c r="G33" s="59">
        <f>+[1]Detalle!$AD$204</f>
        <v>171000</v>
      </c>
      <c r="H33" s="59">
        <f t="shared" ref="H33:H34" si="3">F33+G33</f>
        <v>171000</v>
      </c>
    </row>
    <row r="34" spans="1:8" x14ac:dyDescent="0.2">
      <c r="A34" s="56" t="s">
        <v>237</v>
      </c>
      <c r="B34" s="56"/>
      <c r="C34" s="40" t="s">
        <v>238</v>
      </c>
      <c r="D34" s="157">
        <f>+[1]Detalle!$AA$210</f>
        <v>530000</v>
      </c>
      <c r="E34" s="157">
        <f>+[1]Detalle!$AC$210</f>
        <v>255000</v>
      </c>
      <c r="F34" s="59">
        <f>+[1]Detalle!$AB$210</f>
        <v>0</v>
      </c>
      <c r="G34" s="59">
        <f>+[1]Detalle!$AD$210</f>
        <v>785000</v>
      </c>
      <c r="H34" s="59">
        <f t="shared" si="3"/>
        <v>785000</v>
      </c>
    </row>
    <row r="35" spans="1:8" s="10" customFormat="1" x14ac:dyDescent="0.2">
      <c r="A35" s="55" t="s">
        <v>239</v>
      </c>
      <c r="B35" s="55"/>
      <c r="C35" s="4" t="s">
        <v>240</v>
      </c>
      <c r="D35" s="148">
        <f>SUM(D36:D39)</f>
        <v>0</v>
      </c>
      <c r="E35" s="148">
        <f>SUM(E36:E39)</f>
        <v>0</v>
      </c>
      <c r="F35" s="99">
        <f>SUM(F36:F39)</f>
        <v>0</v>
      </c>
      <c r="G35" s="99">
        <f>SUM(G36:G39)</f>
        <v>0</v>
      </c>
      <c r="H35" s="99">
        <f>SUM(H36:H39)</f>
        <v>0</v>
      </c>
    </row>
    <row r="36" spans="1:8" x14ac:dyDescent="0.2">
      <c r="A36" s="56" t="s">
        <v>241</v>
      </c>
      <c r="B36" s="56"/>
      <c r="C36" s="40" t="s">
        <v>242</v>
      </c>
      <c r="D36" s="157"/>
      <c r="E36" s="157"/>
      <c r="F36" s="59"/>
      <c r="G36" s="59"/>
      <c r="H36" s="59"/>
    </row>
    <row r="37" spans="1:8" x14ac:dyDescent="0.2">
      <c r="A37" s="56" t="s">
        <v>243</v>
      </c>
      <c r="B37" s="56"/>
      <c r="C37" s="40" t="s">
        <v>244</v>
      </c>
      <c r="D37" s="157"/>
      <c r="E37" s="157"/>
      <c r="F37" s="59"/>
      <c r="G37" s="59"/>
      <c r="H37" s="59"/>
    </row>
    <row r="38" spans="1:8" x14ac:dyDescent="0.2">
      <c r="A38" s="56" t="s">
        <v>245</v>
      </c>
      <c r="B38" s="56"/>
      <c r="C38" s="40" t="s">
        <v>246</v>
      </c>
      <c r="D38" s="157"/>
      <c r="E38" s="157"/>
      <c r="F38" s="59"/>
      <c r="G38" s="59"/>
      <c r="H38" s="59"/>
    </row>
    <row r="39" spans="1:8" x14ac:dyDescent="0.2">
      <c r="A39" s="56" t="s">
        <v>247</v>
      </c>
      <c r="B39" s="56"/>
      <c r="C39" s="40" t="s">
        <v>248</v>
      </c>
      <c r="D39" s="157"/>
      <c r="E39" s="157"/>
      <c r="F39" s="59"/>
      <c r="G39" s="59"/>
      <c r="H39" s="59"/>
    </row>
    <row r="40" spans="1:8" s="10" customFormat="1" x14ac:dyDescent="0.2">
      <c r="A40" s="55" t="s">
        <v>249</v>
      </c>
      <c r="B40" s="55"/>
      <c r="C40" s="4" t="s">
        <v>250</v>
      </c>
      <c r="D40" s="148">
        <f>SUM(D41:D48)</f>
        <v>25245000</v>
      </c>
      <c r="E40" s="148">
        <f>SUM(E41:E48)</f>
        <v>14906000</v>
      </c>
      <c r="F40" s="99">
        <f>SUM(F41:F48)</f>
        <v>0</v>
      </c>
      <c r="G40" s="99">
        <f>SUM(G41:G48)</f>
        <v>40151000</v>
      </c>
      <c r="H40" s="99">
        <f>SUM(H41:H48)</f>
        <v>40151000</v>
      </c>
    </row>
    <row r="41" spans="1:8" x14ac:dyDescent="0.2">
      <c r="A41" s="56" t="s">
        <v>251</v>
      </c>
      <c r="B41" s="56"/>
      <c r="C41" s="40" t="s">
        <v>252</v>
      </c>
      <c r="D41" s="157">
        <f>+[1]Detalle!$AA$221</f>
        <v>5500000</v>
      </c>
      <c r="E41" s="157">
        <f>+[1]Detalle!$AC$221</f>
        <v>2770000</v>
      </c>
      <c r="F41" s="59">
        <f>+[1]Detalle!$AB$221</f>
        <v>0</v>
      </c>
      <c r="G41" s="59">
        <f>+[1]Detalle!$AD$221</f>
        <v>8270000</v>
      </c>
      <c r="H41" s="59">
        <f t="shared" ref="H41:H48" si="4">F41+G41</f>
        <v>8270000</v>
      </c>
    </row>
    <row r="42" spans="1:8" x14ac:dyDescent="0.2">
      <c r="A42" s="56" t="s">
        <v>253</v>
      </c>
      <c r="B42" s="56"/>
      <c r="C42" s="40" t="s">
        <v>254</v>
      </c>
      <c r="D42" s="157">
        <f>+[1]Detalle!$AA$228</f>
        <v>0</v>
      </c>
      <c r="E42" s="157">
        <f>+[1]Detalle!$AC$228</f>
        <v>21000</v>
      </c>
      <c r="F42" s="59">
        <f>+[1]Detalle!$AB$228</f>
        <v>0</v>
      </c>
      <c r="G42" s="59">
        <f>+[1]Detalle!$AD$228</f>
        <v>21000</v>
      </c>
      <c r="H42" s="59">
        <f t="shared" si="4"/>
        <v>21000</v>
      </c>
    </row>
    <row r="43" spans="1:8" x14ac:dyDescent="0.2">
      <c r="A43" s="56" t="s">
        <v>255</v>
      </c>
      <c r="B43" s="56"/>
      <c r="C43" s="40" t="s">
        <v>256</v>
      </c>
      <c r="D43" s="157">
        <f>+[1]Detalle!$AA$230</f>
        <v>18000000</v>
      </c>
      <c r="E43" s="157">
        <f>+[1]Detalle!$AC$230</f>
        <v>10400000</v>
      </c>
      <c r="F43" s="59">
        <f>+[1]Detalle!$AB$230</f>
        <v>0</v>
      </c>
      <c r="G43" s="59">
        <f>+[1]Detalle!$AD$230</f>
        <v>28400000</v>
      </c>
      <c r="H43" s="59">
        <f t="shared" si="4"/>
        <v>28400000</v>
      </c>
    </row>
    <row r="44" spans="1:8" x14ac:dyDescent="0.2">
      <c r="A44" s="56" t="s">
        <v>257</v>
      </c>
      <c r="B44" s="56"/>
      <c r="C44" s="40" t="s">
        <v>258</v>
      </c>
      <c r="D44" s="157">
        <f>+[1]Detalle!$AA$235</f>
        <v>500000</v>
      </c>
      <c r="E44" s="157">
        <f>+[1]Detalle!$AC$235</f>
        <v>755000</v>
      </c>
      <c r="F44" s="59">
        <f>+[1]Detalle!$AB$235</f>
        <v>0</v>
      </c>
      <c r="G44" s="59">
        <f>+[1]Detalle!$AD$235</f>
        <v>1255000</v>
      </c>
      <c r="H44" s="59">
        <f t="shared" si="4"/>
        <v>1255000</v>
      </c>
    </row>
    <row r="45" spans="1:8" x14ac:dyDescent="0.2">
      <c r="A45" s="56" t="s">
        <v>259</v>
      </c>
      <c r="B45" s="56"/>
      <c r="C45" s="40" t="s">
        <v>260</v>
      </c>
      <c r="D45" s="157">
        <f>+[1]Detalle!$AA$241</f>
        <v>500000</v>
      </c>
      <c r="E45" s="157">
        <f>+[1]Detalle!$AC$241</f>
        <v>860000</v>
      </c>
      <c r="F45" s="59">
        <f>+[1]Detalle!$AB$241</f>
        <v>0</v>
      </c>
      <c r="G45" s="59">
        <f>+[1]Detalle!$AD$241</f>
        <v>1360000</v>
      </c>
      <c r="H45" s="59">
        <f t="shared" si="4"/>
        <v>1360000</v>
      </c>
    </row>
    <row r="46" spans="1:8" x14ac:dyDescent="0.2">
      <c r="A46" s="56" t="s">
        <v>261</v>
      </c>
      <c r="B46" s="56"/>
      <c r="C46" s="40" t="s">
        <v>262</v>
      </c>
      <c r="D46" s="157">
        <f>+[1]Detalle!$AA$243</f>
        <v>105000</v>
      </c>
      <c r="E46" s="157">
        <f>+[1]Detalle!$AC$243</f>
        <v>0</v>
      </c>
      <c r="F46" s="59">
        <f>+[1]Detalle!$AB$243</f>
        <v>0</v>
      </c>
      <c r="G46" s="59">
        <f>+[1]Detalle!$AD$243</f>
        <v>105000</v>
      </c>
      <c r="H46" s="59">
        <f t="shared" si="4"/>
        <v>105000</v>
      </c>
    </row>
    <row r="47" spans="1:8" x14ac:dyDescent="0.2">
      <c r="A47" s="56" t="s">
        <v>263</v>
      </c>
      <c r="B47" s="56"/>
      <c r="C47" s="40" t="s">
        <v>264</v>
      </c>
      <c r="D47" s="157">
        <f>+[1]Detalle!$AA$248</f>
        <v>0</v>
      </c>
      <c r="E47" s="157">
        <f>+[1]Detalle!$AC$248</f>
        <v>100000</v>
      </c>
      <c r="F47" s="59">
        <f>+[1]Detalle!$AB$248</f>
        <v>0</v>
      </c>
      <c r="G47" s="59">
        <f>+[1]Detalle!$AD$248</f>
        <v>100000</v>
      </c>
      <c r="H47" s="59">
        <f t="shared" si="4"/>
        <v>100000</v>
      </c>
    </row>
    <row r="48" spans="1:8" x14ac:dyDescent="0.2">
      <c r="A48" s="56" t="s">
        <v>265</v>
      </c>
      <c r="B48" s="56"/>
      <c r="C48" s="40" t="s">
        <v>622</v>
      </c>
      <c r="D48" s="157">
        <f>+[1]Detalle!$AA$250</f>
        <v>640000</v>
      </c>
      <c r="E48" s="157">
        <f>+[1]Detalle!$AC$250</f>
        <v>0</v>
      </c>
      <c r="F48" s="59">
        <f>+[1]Detalle!$AB$250</f>
        <v>0</v>
      </c>
      <c r="G48" s="59">
        <f>+[1]Detalle!$AD$250</f>
        <v>640000</v>
      </c>
      <c r="H48" s="59">
        <f t="shared" si="4"/>
        <v>640000</v>
      </c>
    </row>
    <row r="49" spans="1:8" x14ac:dyDescent="0.2">
      <c r="A49" s="64">
        <v>3</v>
      </c>
      <c r="B49" s="64"/>
      <c r="C49" s="4" t="s">
        <v>266</v>
      </c>
      <c r="D49" s="160"/>
      <c r="E49" s="160"/>
      <c r="F49" s="40"/>
      <c r="G49" s="40"/>
      <c r="H49" s="40"/>
    </row>
    <row r="50" spans="1:8" x14ac:dyDescent="0.2">
      <c r="A50" s="57" t="s">
        <v>267</v>
      </c>
      <c r="B50" s="57"/>
      <c r="C50" s="4" t="s">
        <v>268</v>
      </c>
      <c r="D50" s="160"/>
      <c r="E50" s="160"/>
      <c r="F50" s="40"/>
      <c r="G50" s="40"/>
      <c r="H50" s="40"/>
    </row>
    <row r="51" spans="1:8" x14ac:dyDescent="0.2">
      <c r="A51" s="56" t="s">
        <v>269</v>
      </c>
      <c r="B51" s="56"/>
      <c r="C51" s="40" t="s">
        <v>270</v>
      </c>
      <c r="D51" s="160"/>
      <c r="E51" s="160"/>
      <c r="F51" s="40"/>
      <c r="G51" s="40"/>
      <c r="H51" s="40"/>
    </row>
    <row r="52" spans="1:8" x14ac:dyDescent="0.2">
      <c r="A52" s="56" t="s">
        <v>271</v>
      </c>
      <c r="B52" s="56"/>
      <c r="C52" s="40" t="s">
        <v>272</v>
      </c>
      <c r="D52" s="160"/>
      <c r="E52" s="160"/>
      <c r="F52" s="40"/>
      <c r="G52" s="40"/>
      <c r="H52" s="40"/>
    </row>
    <row r="53" spans="1:8" x14ac:dyDescent="0.2">
      <c r="A53" s="56" t="s">
        <v>273</v>
      </c>
      <c r="B53" s="56"/>
      <c r="C53" s="40" t="s">
        <v>274</v>
      </c>
      <c r="D53" s="160"/>
      <c r="E53" s="160"/>
      <c r="F53" s="40"/>
      <c r="G53" s="40"/>
      <c r="H53" s="40"/>
    </row>
    <row r="54" spans="1:8" x14ac:dyDescent="0.2">
      <c r="A54" s="56" t="s">
        <v>275</v>
      </c>
      <c r="B54" s="56"/>
      <c r="C54" s="40" t="s">
        <v>276</v>
      </c>
      <c r="D54" s="160"/>
      <c r="E54" s="160"/>
      <c r="F54" s="40"/>
      <c r="G54" s="40"/>
      <c r="H54" s="40"/>
    </row>
    <row r="55" spans="1:8" x14ac:dyDescent="0.2">
      <c r="A55" s="55" t="s">
        <v>277</v>
      </c>
      <c r="B55" s="55"/>
      <c r="C55" s="4" t="s">
        <v>278</v>
      </c>
      <c r="D55" s="160"/>
      <c r="E55" s="160"/>
      <c r="F55" s="40"/>
      <c r="G55" s="40"/>
      <c r="H55" s="40"/>
    </row>
    <row r="56" spans="1:8" x14ac:dyDescent="0.2">
      <c r="A56" s="56" t="s">
        <v>279</v>
      </c>
      <c r="B56" s="56"/>
      <c r="C56" s="65" t="s">
        <v>280</v>
      </c>
      <c r="D56" s="160"/>
      <c r="E56" s="160"/>
      <c r="F56" s="40"/>
      <c r="G56" s="40"/>
      <c r="H56" s="40"/>
    </row>
    <row r="57" spans="1:8" x14ac:dyDescent="0.2">
      <c r="A57" s="56" t="s">
        <v>281</v>
      </c>
      <c r="B57" s="56"/>
      <c r="C57" s="65" t="s">
        <v>282</v>
      </c>
      <c r="D57" s="160"/>
      <c r="E57" s="160"/>
      <c r="F57" s="40"/>
      <c r="G57" s="40"/>
      <c r="H57" s="40"/>
    </row>
    <row r="58" spans="1:8" x14ac:dyDescent="0.2">
      <c r="A58" s="56" t="s">
        <v>283</v>
      </c>
      <c r="B58" s="56"/>
      <c r="C58" s="65" t="s">
        <v>284</v>
      </c>
      <c r="D58" s="160"/>
      <c r="E58" s="160"/>
      <c r="F58" s="40"/>
      <c r="G58" s="40"/>
      <c r="H58" s="40"/>
    </row>
    <row r="59" spans="1:8" x14ac:dyDescent="0.2">
      <c r="A59" s="56" t="s">
        <v>285</v>
      </c>
      <c r="B59" s="56"/>
      <c r="C59" s="65" t="s">
        <v>286</v>
      </c>
      <c r="D59" s="160"/>
      <c r="E59" s="160"/>
      <c r="F59" s="40"/>
      <c r="G59" s="40"/>
      <c r="H59" s="40"/>
    </row>
    <row r="60" spans="1:8" x14ac:dyDescent="0.2">
      <c r="A60" s="56" t="s">
        <v>287</v>
      </c>
      <c r="B60" s="56"/>
      <c r="C60" s="65" t="s">
        <v>288</v>
      </c>
      <c r="D60" s="160"/>
      <c r="E60" s="160"/>
      <c r="F60" s="40"/>
      <c r="G60" s="40"/>
      <c r="H60" s="40"/>
    </row>
    <row r="61" spans="1:8" x14ac:dyDescent="0.2">
      <c r="A61" s="56" t="s">
        <v>289</v>
      </c>
      <c r="B61" s="56"/>
      <c r="C61" s="65" t="s">
        <v>290</v>
      </c>
      <c r="D61" s="160"/>
      <c r="E61" s="160"/>
      <c r="F61" s="40"/>
      <c r="G61" s="40"/>
      <c r="H61" s="40"/>
    </row>
    <row r="62" spans="1:8" x14ac:dyDescent="0.2">
      <c r="A62" s="56" t="s">
        <v>291</v>
      </c>
      <c r="B62" s="56"/>
      <c r="C62" s="65" t="s">
        <v>292</v>
      </c>
      <c r="D62" s="160"/>
      <c r="E62" s="160"/>
      <c r="F62" s="40"/>
      <c r="G62" s="40"/>
      <c r="H62" s="40"/>
    </row>
    <row r="63" spans="1:8" x14ac:dyDescent="0.2">
      <c r="A63" s="56" t="s">
        <v>293</v>
      </c>
      <c r="B63" s="56"/>
      <c r="C63" s="40" t="s">
        <v>294</v>
      </c>
      <c r="D63" s="160"/>
      <c r="E63" s="160"/>
      <c r="F63" s="40"/>
      <c r="G63" s="40"/>
      <c r="H63" s="40"/>
    </row>
    <row r="64" spans="1:8" x14ac:dyDescent="0.2">
      <c r="A64" s="55" t="s">
        <v>295</v>
      </c>
      <c r="B64" s="55"/>
      <c r="C64" s="66" t="s">
        <v>296</v>
      </c>
      <c r="D64" s="160"/>
      <c r="E64" s="160"/>
      <c r="F64" s="40"/>
      <c r="G64" s="40"/>
      <c r="H64" s="40"/>
    </row>
    <row r="65" spans="1:8" x14ac:dyDescent="0.2">
      <c r="A65" s="56" t="s">
        <v>297</v>
      </c>
      <c r="B65" s="56"/>
      <c r="C65" s="65" t="s">
        <v>298</v>
      </c>
      <c r="D65" s="160"/>
      <c r="E65" s="160"/>
      <c r="F65" s="40"/>
      <c r="G65" s="40"/>
      <c r="H65" s="40"/>
    </row>
    <row r="66" spans="1:8" x14ac:dyDescent="0.2">
      <c r="A66" s="56" t="s">
        <v>299</v>
      </c>
      <c r="B66" s="56"/>
      <c r="C66" s="65" t="s">
        <v>300</v>
      </c>
      <c r="D66" s="160"/>
      <c r="E66" s="160"/>
      <c r="F66" s="40"/>
      <c r="G66" s="40"/>
      <c r="H66" s="40"/>
    </row>
    <row r="67" spans="1:8" x14ac:dyDescent="0.2">
      <c r="A67" s="55" t="s">
        <v>301</v>
      </c>
      <c r="B67" s="55"/>
      <c r="C67" s="4" t="s">
        <v>302</v>
      </c>
      <c r="D67" s="160"/>
      <c r="E67" s="160"/>
      <c r="F67" s="40"/>
      <c r="G67" s="40"/>
      <c r="H67" s="40"/>
    </row>
    <row r="68" spans="1:8" x14ac:dyDescent="0.2">
      <c r="A68" s="56" t="s">
        <v>303</v>
      </c>
      <c r="B68" s="56"/>
      <c r="C68" s="40" t="s">
        <v>304</v>
      </c>
      <c r="D68" s="160"/>
      <c r="E68" s="160"/>
      <c r="F68" s="40"/>
      <c r="G68" s="40"/>
      <c r="H68" s="40"/>
    </row>
    <row r="69" spans="1:8" x14ac:dyDescent="0.2">
      <c r="A69" s="56" t="s">
        <v>305</v>
      </c>
      <c r="B69" s="56"/>
      <c r="C69" s="40" t="s">
        <v>306</v>
      </c>
      <c r="D69" s="160"/>
      <c r="E69" s="160"/>
      <c r="F69" s="40"/>
      <c r="G69" s="40"/>
      <c r="H69" s="40"/>
    </row>
    <row r="70" spans="1:8" x14ac:dyDescent="0.2">
      <c r="A70" s="56" t="s">
        <v>307</v>
      </c>
      <c r="B70" s="56"/>
      <c r="C70" s="40" t="s">
        <v>308</v>
      </c>
      <c r="D70" s="160"/>
      <c r="E70" s="160"/>
      <c r="F70" s="40"/>
      <c r="G70" s="40"/>
      <c r="H70" s="40"/>
    </row>
    <row r="71" spans="1:8" x14ac:dyDescent="0.2">
      <c r="A71" s="56" t="s">
        <v>309</v>
      </c>
      <c r="B71" s="56"/>
      <c r="C71" s="40" t="s">
        <v>310</v>
      </c>
      <c r="D71" s="160"/>
      <c r="E71" s="160"/>
      <c r="F71" s="40"/>
      <c r="G71" s="40"/>
      <c r="H71" s="40"/>
    </row>
    <row r="72" spans="1:8" x14ac:dyDescent="0.2">
      <c r="A72" s="56" t="s">
        <v>311</v>
      </c>
      <c r="B72" s="56"/>
      <c r="C72" s="40" t="s">
        <v>312</v>
      </c>
      <c r="D72" s="160"/>
      <c r="E72" s="160"/>
      <c r="F72" s="40"/>
      <c r="G72" s="40"/>
      <c r="H72" s="40"/>
    </row>
  </sheetData>
  <mergeCells count="4">
    <mergeCell ref="A6:C6"/>
    <mergeCell ref="B9:C9"/>
    <mergeCell ref="B10:C10"/>
    <mergeCell ref="C2:D2"/>
  </mergeCells>
  <phoneticPr fontId="0" type="noConversion"/>
  <printOptions horizontalCentered="1"/>
  <pageMargins left="0.35433070866141736" right="0.19685039370078741" top="0.55118110236220474" bottom="0.39370078740157483" header="0.55118110236220474" footer="0"/>
  <pageSetup scale="7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showGridLines="0" view="pageBreakPreview" topLeftCell="A7" zoomScaleNormal="115" zoomScaleSheetLayoutView="100" workbookViewId="0">
      <pane xSplit="1" ySplit="6" topLeftCell="B28" activePane="bottomRight" state="frozen"/>
      <selection activeCell="A7" sqref="A7"/>
      <selection pane="topRight" activeCell="B7" sqref="B7"/>
      <selection pane="bottomLeft" activeCell="A13" sqref="A13"/>
      <selection pane="bottomRight" activeCell="F7" sqref="F1:H1048576"/>
    </sheetView>
  </sheetViews>
  <sheetFormatPr baseColWidth="10" defaultRowHeight="12" x14ac:dyDescent="0.2"/>
  <cols>
    <col min="1" max="1" width="11.5703125" style="11" customWidth="1"/>
    <col min="2" max="2" width="3.7109375" style="11" customWidth="1"/>
    <col min="3" max="3" width="61.42578125" style="11" customWidth="1"/>
    <col min="4" max="5" width="16.85546875" style="143" hidden="1" customWidth="1"/>
    <col min="6" max="8" width="16.85546875" style="11" customWidth="1"/>
    <col min="9" max="16384" width="11.42578125" style="11"/>
  </cols>
  <sheetData>
    <row r="1" spans="1:8" x14ac:dyDescent="0.2">
      <c r="C1" s="1" t="s">
        <v>630</v>
      </c>
    </row>
    <row r="2" spans="1:8" x14ac:dyDescent="0.2">
      <c r="C2" s="1" t="s">
        <v>593</v>
      </c>
    </row>
    <row r="3" spans="1:8" x14ac:dyDescent="0.2">
      <c r="C3" s="1" t="s">
        <v>597</v>
      </c>
    </row>
    <row r="4" spans="1:8" x14ac:dyDescent="0.2">
      <c r="C4" s="1"/>
    </row>
    <row r="5" spans="1:8" ht="15" customHeight="1" x14ac:dyDescent="0.2">
      <c r="A5" s="10" t="s">
        <v>637</v>
      </c>
      <c r="C5" s="1"/>
      <c r="D5" s="144"/>
      <c r="E5" s="144"/>
    </row>
    <row r="6" spans="1:8" ht="18" customHeight="1" x14ac:dyDescent="0.2">
      <c r="A6" s="227" t="s">
        <v>638</v>
      </c>
      <c r="B6" s="227"/>
      <c r="C6" s="227"/>
      <c r="D6" s="144"/>
      <c r="E6" s="144"/>
    </row>
    <row r="7" spans="1:8" ht="15.75" customHeight="1" x14ac:dyDescent="0.2">
      <c r="A7" s="10" t="s">
        <v>639</v>
      </c>
      <c r="D7" s="144"/>
      <c r="E7" s="144"/>
    </row>
    <row r="8" spans="1:8" ht="12.75" thickBot="1" x14ac:dyDescent="0.25">
      <c r="A8" s="32"/>
      <c r="B8" s="32"/>
      <c r="C8" s="32"/>
      <c r="D8" s="145"/>
      <c r="E8" s="145"/>
    </row>
    <row r="10" spans="1:8" ht="36" x14ac:dyDescent="0.2">
      <c r="A10" s="41" t="s">
        <v>603</v>
      </c>
      <c r="B10" s="228" t="s">
        <v>590</v>
      </c>
      <c r="C10" s="229"/>
      <c r="D10" s="146" t="s">
        <v>650</v>
      </c>
      <c r="E10" s="146" t="s">
        <v>651</v>
      </c>
      <c r="F10" s="154" t="s">
        <v>693</v>
      </c>
      <c r="G10" s="154" t="s">
        <v>651</v>
      </c>
      <c r="H10" s="154" t="s">
        <v>692</v>
      </c>
    </row>
    <row r="11" spans="1:8" ht="13.15" customHeight="1" x14ac:dyDescent="0.2">
      <c r="A11" s="52">
        <v>-1</v>
      </c>
      <c r="B11" s="230">
        <v>-2</v>
      </c>
      <c r="C11" s="231"/>
      <c r="D11" s="147">
        <v>-3</v>
      </c>
      <c r="E11" s="147">
        <v>-4</v>
      </c>
      <c r="F11" s="53">
        <v>-3</v>
      </c>
      <c r="G11" s="53">
        <v>-4</v>
      </c>
      <c r="H11" s="53">
        <v>-5</v>
      </c>
    </row>
    <row r="13" spans="1:8" ht="14.1" customHeight="1" x14ac:dyDescent="0.2">
      <c r="A13" s="57">
        <v>4</v>
      </c>
      <c r="B13" s="57"/>
      <c r="C13" s="66" t="s">
        <v>313</v>
      </c>
      <c r="D13" s="149"/>
      <c r="E13" s="149"/>
      <c r="F13" s="54"/>
      <c r="G13" s="54"/>
      <c r="H13" s="54"/>
    </row>
    <row r="14" spans="1:8" ht="14.1" customHeight="1" x14ac:dyDescent="0.2">
      <c r="A14" s="57" t="s">
        <v>314</v>
      </c>
      <c r="B14" s="57"/>
      <c r="C14" s="66" t="s">
        <v>315</v>
      </c>
      <c r="D14" s="149"/>
      <c r="E14" s="149"/>
      <c r="F14" s="54"/>
      <c r="G14" s="54"/>
      <c r="H14" s="54"/>
    </row>
    <row r="15" spans="1:8" ht="14.1" customHeight="1" x14ac:dyDescent="0.2">
      <c r="A15" s="58" t="s">
        <v>316</v>
      </c>
      <c r="B15" s="58"/>
      <c r="C15" s="65" t="s">
        <v>317</v>
      </c>
      <c r="D15" s="149"/>
      <c r="E15" s="149"/>
      <c r="F15" s="54"/>
      <c r="G15" s="54"/>
      <c r="H15" s="54"/>
    </row>
    <row r="16" spans="1:8" ht="14.1" customHeight="1" x14ac:dyDescent="0.2">
      <c r="A16" s="58" t="s">
        <v>318</v>
      </c>
      <c r="B16" s="58"/>
      <c r="C16" s="65" t="s">
        <v>319</v>
      </c>
      <c r="D16" s="149"/>
      <c r="E16" s="149"/>
      <c r="F16" s="54"/>
      <c r="G16" s="54"/>
      <c r="H16" s="54"/>
    </row>
    <row r="17" spans="1:8" ht="14.1" customHeight="1" x14ac:dyDescent="0.2">
      <c r="A17" s="58" t="s">
        <v>320</v>
      </c>
      <c r="B17" s="58"/>
      <c r="C17" s="65" t="s">
        <v>321</v>
      </c>
      <c r="D17" s="149"/>
      <c r="E17" s="149"/>
      <c r="F17" s="54"/>
      <c r="G17" s="54"/>
      <c r="H17" s="54"/>
    </row>
    <row r="18" spans="1:8" ht="14.1" customHeight="1" x14ac:dyDescent="0.2">
      <c r="A18" s="58" t="s">
        <v>322</v>
      </c>
      <c r="B18" s="58"/>
      <c r="C18" s="65" t="s">
        <v>323</v>
      </c>
      <c r="D18" s="149"/>
      <c r="E18" s="149"/>
      <c r="F18" s="54"/>
      <c r="G18" s="54"/>
      <c r="H18" s="54"/>
    </row>
    <row r="19" spans="1:8" ht="14.1" customHeight="1" x14ac:dyDescent="0.2">
      <c r="A19" s="58" t="s">
        <v>324</v>
      </c>
      <c r="B19" s="58"/>
      <c r="C19" s="65" t="s">
        <v>325</v>
      </c>
      <c r="D19" s="149"/>
      <c r="E19" s="149"/>
      <c r="F19" s="54"/>
      <c r="G19" s="54"/>
      <c r="H19" s="54"/>
    </row>
    <row r="20" spans="1:8" ht="14.1" customHeight="1" x14ac:dyDescent="0.2">
      <c r="A20" s="58" t="s">
        <v>326</v>
      </c>
      <c r="B20" s="58"/>
      <c r="C20" s="65" t="s">
        <v>327</v>
      </c>
      <c r="D20" s="149"/>
      <c r="E20" s="149"/>
      <c r="F20" s="54"/>
      <c r="G20" s="54"/>
      <c r="H20" s="54"/>
    </row>
    <row r="21" spans="1:8" ht="14.1" customHeight="1" x14ac:dyDescent="0.2">
      <c r="A21" s="58" t="s">
        <v>328</v>
      </c>
      <c r="B21" s="58"/>
      <c r="C21" s="65" t="s">
        <v>329</v>
      </c>
      <c r="D21" s="149"/>
      <c r="E21" s="149"/>
      <c r="F21" s="54"/>
      <c r="G21" s="54"/>
      <c r="H21" s="54"/>
    </row>
    <row r="22" spans="1:8" ht="14.1" customHeight="1" x14ac:dyDescent="0.2">
      <c r="A22" s="58" t="s">
        <v>330</v>
      </c>
      <c r="B22" s="58"/>
      <c r="C22" s="65" t="s">
        <v>331</v>
      </c>
      <c r="D22" s="149"/>
      <c r="E22" s="149"/>
      <c r="F22" s="54"/>
      <c r="G22" s="54"/>
      <c r="H22" s="54"/>
    </row>
    <row r="23" spans="1:8" x14ac:dyDescent="0.2">
      <c r="A23" s="57" t="s">
        <v>332</v>
      </c>
      <c r="B23" s="58"/>
      <c r="C23" s="66" t="s">
        <v>333</v>
      </c>
      <c r="D23" s="149"/>
      <c r="E23" s="149"/>
      <c r="F23" s="54"/>
      <c r="G23" s="54"/>
      <c r="H23" s="54"/>
    </row>
    <row r="24" spans="1:8" x14ac:dyDescent="0.2">
      <c r="A24" s="58" t="s">
        <v>334</v>
      </c>
      <c r="B24" s="58"/>
      <c r="C24" s="65" t="s">
        <v>335</v>
      </c>
      <c r="D24" s="149"/>
      <c r="E24" s="149"/>
      <c r="F24" s="54"/>
      <c r="G24" s="54"/>
      <c r="H24" s="54"/>
    </row>
    <row r="25" spans="1:8" x14ac:dyDescent="0.2">
      <c r="A25" s="58" t="s">
        <v>336</v>
      </c>
      <c r="B25" s="58"/>
      <c r="C25" s="65" t="s">
        <v>337</v>
      </c>
      <c r="D25" s="149"/>
      <c r="E25" s="149"/>
      <c r="F25" s="54"/>
      <c r="G25" s="54"/>
      <c r="H25" s="54"/>
    </row>
    <row r="26" spans="1:8" x14ac:dyDescent="0.2">
      <c r="A26" s="58" t="s">
        <v>338</v>
      </c>
      <c r="B26" s="58"/>
      <c r="C26" s="65" t="s">
        <v>339</v>
      </c>
      <c r="D26" s="149"/>
      <c r="E26" s="149"/>
      <c r="F26" s="54"/>
      <c r="G26" s="54"/>
      <c r="H26" s="54"/>
    </row>
    <row r="27" spans="1:8" x14ac:dyDescent="0.2">
      <c r="A27" s="58" t="s">
        <v>340</v>
      </c>
      <c r="B27" s="58"/>
      <c r="C27" s="65" t="s">
        <v>341</v>
      </c>
      <c r="D27" s="149"/>
      <c r="E27" s="149"/>
      <c r="F27" s="54"/>
      <c r="G27" s="54"/>
      <c r="H27" s="54"/>
    </row>
    <row r="28" spans="1:8" x14ac:dyDescent="0.2">
      <c r="A28" s="58" t="s">
        <v>342</v>
      </c>
      <c r="B28" s="58"/>
      <c r="C28" s="65" t="s">
        <v>343</v>
      </c>
      <c r="D28" s="149"/>
      <c r="E28" s="149"/>
      <c r="F28" s="54"/>
      <c r="G28" s="54"/>
      <c r="H28" s="54"/>
    </row>
    <row r="29" spans="1:8" x14ac:dyDescent="0.2">
      <c r="A29" s="58" t="s">
        <v>344</v>
      </c>
      <c r="B29" s="58"/>
      <c r="C29" s="65" t="s">
        <v>345</v>
      </c>
      <c r="D29" s="149"/>
      <c r="E29" s="149"/>
      <c r="F29" s="54"/>
      <c r="G29" s="54"/>
      <c r="H29" s="54"/>
    </row>
    <row r="30" spans="1:8" x14ac:dyDescent="0.2">
      <c r="A30" s="58" t="s">
        <v>346</v>
      </c>
      <c r="B30" s="58"/>
      <c r="C30" s="65" t="s">
        <v>347</v>
      </c>
      <c r="D30" s="149"/>
      <c r="E30" s="149"/>
      <c r="F30" s="54"/>
      <c r="G30" s="54"/>
      <c r="H30" s="54"/>
    </row>
    <row r="31" spans="1:8" x14ac:dyDescent="0.2">
      <c r="A31" s="58" t="s">
        <v>348</v>
      </c>
      <c r="B31" s="58"/>
      <c r="C31" s="65" t="s">
        <v>349</v>
      </c>
      <c r="D31" s="149"/>
      <c r="E31" s="149"/>
      <c r="F31" s="54"/>
      <c r="G31" s="54"/>
      <c r="H31" s="54"/>
    </row>
    <row r="32" spans="1:8" x14ac:dyDescent="0.2">
      <c r="A32" s="57" t="s">
        <v>350</v>
      </c>
      <c r="B32" s="57"/>
      <c r="C32" s="66" t="s">
        <v>351</v>
      </c>
      <c r="D32" s="149"/>
      <c r="E32" s="149"/>
      <c r="F32" s="54"/>
      <c r="G32" s="54"/>
      <c r="H32" s="54"/>
    </row>
    <row r="33" spans="1:8" x14ac:dyDescent="0.2">
      <c r="A33" s="58" t="s">
        <v>352</v>
      </c>
      <c r="B33" s="58"/>
      <c r="C33" s="65" t="s">
        <v>353</v>
      </c>
      <c r="D33" s="149"/>
      <c r="E33" s="149"/>
      <c r="F33" s="54"/>
      <c r="G33" s="54"/>
      <c r="H33" s="54"/>
    </row>
    <row r="34" spans="1:8" x14ac:dyDescent="0.2">
      <c r="A34" s="58" t="s">
        <v>354</v>
      </c>
      <c r="B34" s="58"/>
      <c r="C34" s="65" t="s">
        <v>355</v>
      </c>
      <c r="D34" s="149"/>
      <c r="E34" s="149"/>
      <c r="F34" s="54"/>
      <c r="G34" s="54"/>
      <c r="H34" s="54"/>
    </row>
    <row r="35" spans="1:8" x14ac:dyDescent="0.2">
      <c r="A35" s="67"/>
      <c r="B35" s="67"/>
      <c r="C35" s="68"/>
      <c r="D35" s="161"/>
      <c r="E35" s="161"/>
      <c r="F35" s="69"/>
      <c r="G35" s="69"/>
      <c r="H35" s="69"/>
    </row>
    <row r="36" spans="1:8" s="10" customFormat="1" x14ac:dyDescent="0.2">
      <c r="A36" s="70">
        <v>5</v>
      </c>
      <c r="B36" s="70"/>
      <c r="C36" s="64" t="s">
        <v>356</v>
      </c>
      <c r="D36" s="148">
        <f>+D37+D46+D59+D55</f>
        <v>165000000</v>
      </c>
      <c r="E36" s="148">
        <f>+E37+E46+E59+E55</f>
        <v>276435000</v>
      </c>
      <c r="F36" s="99">
        <f>+F37+F46+F59+F55</f>
        <v>0</v>
      </c>
      <c r="G36" s="99">
        <f>+G37+G46+G59+G55</f>
        <v>441435000</v>
      </c>
      <c r="H36" s="99">
        <f>+H37+H46+H59+H55</f>
        <v>441435000</v>
      </c>
    </row>
    <row r="37" spans="1:8" s="10" customFormat="1" x14ac:dyDescent="0.2">
      <c r="A37" s="57" t="s">
        <v>357</v>
      </c>
      <c r="B37" s="57"/>
      <c r="C37" s="4" t="s">
        <v>358</v>
      </c>
      <c r="D37" s="148">
        <f>SUM(D38:D45)</f>
        <v>65000000</v>
      </c>
      <c r="E37" s="148">
        <f>SUM(E38:E45)</f>
        <v>144185000</v>
      </c>
      <c r="F37" s="99">
        <f>SUM(F38:F45)</f>
        <v>0</v>
      </c>
      <c r="G37" s="99">
        <f>SUM(G38:G45)</f>
        <v>209185000</v>
      </c>
      <c r="H37" s="99">
        <f>SUM(H38:H45)</f>
        <v>209185000</v>
      </c>
    </row>
    <row r="38" spans="1:8" x14ac:dyDescent="0.2">
      <c r="A38" s="58" t="s">
        <v>359</v>
      </c>
      <c r="B38" s="58"/>
      <c r="C38" s="40" t="s">
        <v>360</v>
      </c>
      <c r="D38" s="157"/>
      <c r="E38" s="157">
        <f>+[1]Detalle!$AC$256</f>
        <v>75000</v>
      </c>
      <c r="F38" s="59"/>
      <c r="G38" s="59">
        <f>+[1]Detalle!$AD$256</f>
        <v>75000</v>
      </c>
      <c r="H38" s="59">
        <f>F38+G38</f>
        <v>75000</v>
      </c>
    </row>
    <row r="39" spans="1:8" x14ac:dyDescent="0.2">
      <c r="A39" s="58" t="s">
        <v>361</v>
      </c>
      <c r="B39" s="58"/>
      <c r="C39" s="40" t="s">
        <v>362</v>
      </c>
      <c r="D39" s="157"/>
      <c r="E39" s="157">
        <f>+[1]Detalle!$AC$258</f>
        <v>29000000</v>
      </c>
      <c r="F39" s="59"/>
      <c r="G39" s="59">
        <f>+[1]Detalle!$AD$258</f>
        <v>29000000</v>
      </c>
      <c r="H39" s="59">
        <f t="shared" ref="H39:H47" si="0">F39+G39</f>
        <v>29000000</v>
      </c>
    </row>
    <row r="40" spans="1:8" x14ac:dyDescent="0.2">
      <c r="A40" s="58" t="s">
        <v>363</v>
      </c>
      <c r="B40" s="58"/>
      <c r="C40" s="40" t="s">
        <v>364</v>
      </c>
      <c r="D40" s="157"/>
      <c r="E40" s="157">
        <f>+[1]Detalle!$AC$260</f>
        <v>9900000</v>
      </c>
      <c r="F40" s="59"/>
      <c r="G40" s="59">
        <f>+[1]Detalle!$AD$260</f>
        <v>9900000</v>
      </c>
      <c r="H40" s="59">
        <f t="shared" si="0"/>
        <v>9900000</v>
      </c>
    </row>
    <row r="41" spans="1:8" x14ac:dyDescent="0.2">
      <c r="A41" s="58" t="s">
        <v>365</v>
      </c>
      <c r="B41" s="58"/>
      <c r="C41" s="40" t="s">
        <v>366</v>
      </c>
      <c r="D41" s="157">
        <f>+[1]Detalle!$AA$264</f>
        <v>2000000</v>
      </c>
      <c r="E41" s="157">
        <f>+[1]Detalle!$AC$264</f>
        <v>20140000</v>
      </c>
      <c r="F41" s="59">
        <f>+[1]Detalle!$AB$264</f>
        <v>0</v>
      </c>
      <c r="G41" s="59">
        <f>+[1]Detalle!$AD$264</f>
        <v>22140000</v>
      </c>
      <c r="H41" s="59">
        <f t="shared" si="0"/>
        <v>22140000</v>
      </c>
    </row>
    <row r="42" spans="1:8" x14ac:dyDescent="0.2">
      <c r="A42" s="58" t="s">
        <v>367</v>
      </c>
      <c r="B42" s="58"/>
      <c r="C42" s="40" t="s">
        <v>368</v>
      </c>
      <c r="D42" s="157">
        <f>+[1]Detalle!$AA$271</f>
        <v>60000000</v>
      </c>
      <c r="E42" s="157">
        <f>+[1]Detalle!$AC$271</f>
        <v>82070000</v>
      </c>
      <c r="F42" s="59">
        <f>+[1]Detalle!$AB$271</f>
        <v>0</v>
      </c>
      <c r="G42" s="59">
        <f>+[1]Detalle!$AD$271</f>
        <v>142070000</v>
      </c>
      <c r="H42" s="59">
        <f t="shared" si="0"/>
        <v>142070000</v>
      </c>
    </row>
    <row r="43" spans="1:8" x14ac:dyDescent="0.2">
      <c r="A43" s="58" t="s">
        <v>369</v>
      </c>
      <c r="B43" s="58"/>
      <c r="C43" s="40" t="s">
        <v>370</v>
      </c>
      <c r="D43" s="157"/>
      <c r="E43" s="157">
        <f>+[1]Detalle!$AC$277</f>
        <v>400000</v>
      </c>
      <c r="F43" s="59"/>
      <c r="G43" s="59">
        <f>+[1]Detalle!$AD$277</f>
        <v>400000</v>
      </c>
      <c r="H43" s="59">
        <f t="shared" si="0"/>
        <v>400000</v>
      </c>
    </row>
    <row r="44" spans="1:8" x14ac:dyDescent="0.2">
      <c r="A44" s="58" t="s">
        <v>371</v>
      </c>
      <c r="B44" s="58"/>
      <c r="C44" s="40" t="s">
        <v>372</v>
      </c>
      <c r="D44" s="157"/>
      <c r="E44" s="157"/>
      <c r="F44" s="59"/>
      <c r="G44" s="59"/>
      <c r="H44" s="59">
        <f t="shared" si="0"/>
        <v>0</v>
      </c>
    </row>
    <row r="45" spans="1:8" x14ac:dyDescent="0.2">
      <c r="A45" s="58" t="s">
        <v>373</v>
      </c>
      <c r="B45" s="58"/>
      <c r="C45" s="40" t="s">
        <v>624</v>
      </c>
      <c r="D45" s="157">
        <f>+[1]Detalle!$AA$280</f>
        <v>3000000</v>
      </c>
      <c r="E45" s="157">
        <f>+[1]Detalle!$AC$280</f>
        <v>2600000</v>
      </c>
      <c r="F45" s="59">
        <f>+[1]Detalle!$AB$280</f>
        <v>0</v>
      </c>
      <c r="G45" s="59">
        <f>+[1]Detalle!$AD$280</f>
        <v>5600000</v>
      </c>
      <c r="H45" s="59">
        <f t="shared" si="0"/>
        <v>5600000</v>
      </c>
    </row>
    <row r="46" spans="1:8" s="10" customFormat="1" x14ac:dyDescent="0.2">
      <c r="A46" s="57" t="s">
        <v>374</v>
      </c>
      <c r="B46" s="57"/>
      <c r="C46" s="4" t="s">
        <v>375</v>
      </c>
      <c r="D46" s="148">
        <f>SUM(D47:D54)</f>
        <v>60000000</v>
      </c>
      <c r="E46" s="148">
        <f>SUM(E47:E54)</f>
        <v>120000000</v>
      </c>
      <c r="F46" s="99">
        <f>SUM(F47:F54)</f>
        <v>0</v>
      </c>
      <c r="G46" s="99">
        <f>SUM(G47:G54)</f>
        <v>180000000</v>
      </c>
      <c r="H46" s="99">
        <f>SUM(H47:H54)</f>
        <v>180000000</v>
      </c>
    </row>
    <row r="47" spans="1:8" x14ac:dyDescent="0.2">
      <c r="A47" s="58" t="s">
        <v>376</v>
      </c>
      <c r="B47" s="58"/>
      <c r="C47" s="40" t="s">
        <v>377</v>
      </c>
      <c r="D47" s="157">
        <f>+[1]Detalle!$AA$283</f>
        <v>60000000</v>
      </c>
      <c r="E47" s="157">
        <f>+[1]Detalle!$AC$283</f>
        <v>120000000</v>
      </c>
      <c r="F47" s="59">
        <f>+[1]Detalle!$AB$283</f>
        <v>0</v>
      </c>
      <c r="G47" s="59">
        <f>+[1]Detalle!$AD$283</f>
        <v>180000000</v>
      </c>
      <c r="H47" s="59">
        <f t="shared" si="0"/>
        <v>180000000</v>
      </c>
    </row>
    <row r="48" spans="1:8" x14ac:dyDescent="0.2">
      <c r="A48" s="58" t="s">
        <v>378</v>
      </c>
      <c r="B48" s="58"/>
      <c r="C48" s="40" t="s">
        <v>379</v>
      </c>
      <c r="D48" s="157"/>
      <c r="E48" s="157"/>
      <c r="F48" s="59"/>
      <c r="G48" s="59"/>
      <c r="H48" s="59"/>
    </row>
    <row r="49" spans="1:8" x14ac:dyDescent="0.2">
      <c r="A49" s="58" t="s">
        <v>380</v>
      </c>
      <c r="B49" s="58"/>
      <c r="C49" s="40" t="s">
        <v>381</v>
      </c>
      <c r="D49" s="157"/>
      <c r="E49" s="157"/>
      <c r="F49" s="59"/>
      <c r="G49" s="59"/>
      <c r="H49" s="59"/>
    </row>
    <row r="50" spans="1:8" x14ac:dyDescent="0.2">
      <c r="A50" s="58" t="s">
        <v>382</v>
      </c>
      <c r="B50" s="58"/>
      <c r="C50" s="40" t="s">
        <v>383</v>
      </c>
      <c r="D50" s="157"/>
      <c r="E50" s="157"/>
      <c r="F50" s="59"/>
      <c r="G50" s="59"/>
      <c r="H50" s="59"/>
    </row>
    <row r="51" spans="1:8" x14ac:dyDescent="0.2">
      <c r="A51" s="58" t="s">
        <v>384</v>
      </c>
      <c r="B51" s="58"/>
      <c r="C51" s="40" t="s">
        <v>385</v>
      </c>
      <c r="D51" s="157"/>
      <c r="E51" s="157"/>
      <c r="F51" s="59"/>
      <c r="G51" s="59"/>
      <c r="H51" s="59"/>
    </row>
    <row r="52" spans="1:8" x14ac:dyDescent="0.2">
      <c r="A52" s="58" t="s">
        <v>386</v>
      </c>
      <c r="B52" s="58"/>
      <c r="C52" s="40" t="s">
        <v>387</v>
      </c>
      <c r="D52" s="157"/>
      <c r="E52" s="157"/>
      <c r="F52" s="59"/>
      <c r="G52" s="59"/>
      <c r="H52" s="59"/>
    </row>
    <row r="53" spans="1:8" x14ac:dyDescent="0.2">
      <c r="A53" s="58" t="s">
        <v>388</v>
      </c>
      <c r="B53" s="58"/>
      <c r="C53" s="40" t="s">
        <v>389</v>
      </c>
      <c r="D53" s="157"/>
      <c r="E53" s="157"/>
      <c r="F53" s="59"/>
      <c r="G53" s="59"/>
      <c r="H53" s="59"/>
    </row>
    <row r="54" spans="1:8" x14ac:dyDescent="0.2">
      <c r="A54" s="58" t="s">
        <v>390</v>
      </c>
      <c r="B54" s="58"/>
      <c r="C54" s="40" t="s">
        <v>391</v>
      </c>
      <c r="D54" s="157"/>
      <c r="E54" s="157"/>
      <c r="F54" s="59"/>
      <c r="G54" s="59"/>
      <c r="H54" s="59"/>
    </row>
    <row r="55" spans="1:8" s="10" customFormat="1" x14ac:dyDescent="0.2">
      <c r="A55" s="57" t="s">
        <v>392</v>
      </c>
      <c r="B55" s="57"/>
      <c r="C55" s="4" t="s">
        <v>393</v>
      </c>
      <c r="D55" s="148">
        <v>0</v>
      </c>
      <c r="E55" s="148">
        <v>0</v>
      </c>
      <c r="F55" s="99">
        <v>0</v>
      </c>
      <c r="G55" s="99">
        <v>0</v>
      </c>
      <c r="H55" s="99"/>
    </row>
    <row r="56" spans="1:8" x14ac:dyDescent="0.2">
      <c r="A56" s="58" t="s">
        <v>394</v>
      </c>
      <c r="B56" s="58"/>
      <c r="C56" s="40" t="s">
        <v>395</v>
      </c>
      <c r="D56" s="157"/>
      <c r="E56" s="157"/>
      <c r="F56" s="59"/>
      <c r="G56" s="59"/>
      <c r="H56" s="59"/>
    </row>
    <row r="57" spans="1:8" x14ac:dyDescent="0.2">
      <c r="A57" s="58" t="s">
        <v>396</v>
      </c>
      <c r="B57" s="58"/>
      <c r="C57" s="40" t="s">
        <v>397</v>
      </c>
      <c r="D57" s="157"/>
      <c r="E57" s="157"/>
      <c r="F57" s="59"/>
      <c r="G57" s="59"/>
      <c r="H57" s="59"/>
    </row>
    <row r="58" spans="1:8" x14ac:dyDescent="0.2">
      <c r="A58" s="58" t="s">
        <v>398</v>
      </c>
      <c r="B58" s="58"/>
      <c r="C58" s="40" t="s">
        <v>399</v>
      </c>
      <c r="D58" s="157"/>
      <c r="E58" s="157"/>
      <c r="F58" s="59"/>
      <c r="G58" s="59"/>
      <c r="H58" s="59"/>
    </row>
    <row r="59" spans="1:8" s="10" customFormat="1" x14ac:dyDescent="0.2">
      <c r="A59" s="57" t="s">
        <v>400</v>
      </c>
      <c r="B59" s="57"/>
      <c r="C59" s="4" t="s">
        <v>401</v>
      </c>
      <c r="D59" s="148">
        <f>SUM(D60:D63)</f>
        <v>40000000</v>
      </c>
      <c r="E59" s="148">
        <f>SUM(E60:E63)</f>
        <v>12250000</v>
      </c>
      <c r="F59" s="99">
        <f>SUM(F60:F63)</f>
        <v>0</v>
      </c>
      <c r="G59" s="99">
        <f>SUM(G60:G63)</f>
        <v>52250000</v>
      </c>
      <c r="H59" s="99">
        <f>SUM(H60:H63)</f>
        <v>52250000</v>
      </c>
    </row>
    <row r="60" spans="1:8" x14ac:dyDescent="0.2">
      <c r="A60" s="58" t="s">
        <v>402</v>
      </c>
      <c r="B60" s="58"/>
      <c r="C60" s="40" t="s">
        <v>403</v>
      </c>
      <c r="D60" s="157"/>
      <c r="E60" s="157"/>
      <c r="F60" s="59"/>
      <c r="G60" s="59"/>
      <c r="H60" s="59"/>
    </row>
    <row r="61" spans="1:8" x14ac:dyDescent="0.2">
      <c r="A61" s="58" t="s">
        <v>404</v>
      </c>
      <c r="B61" s="58"/>
      <c r="C61" s="40" t="s">
        <v>405</v>
      </c>
      <c r="D61" s="157"/>
      <c r="E61" s="157"/>
      <c r="F61" s="59"/>
      <c r="G61" s="59"/>
      <c r="H61" s="59"/>
    </row>
    <row r="62" spans="1:8" x14ac:dyDescent="0.2">
      <c r="A62" s="58" t="s">
        <v>406</v>
      </c>
      <c r="B62" s="58"/>
      <c r="C62" s="40" t="s">
        <v>407</v>
      </c>
      <c r="D62" s="157">
        <f>+[1]Detalle!$AA$302</f>
        <v>40000000</v>
      </c>
      <c r="E62" s="157">
        <f>+[1]Detalle!$AC$302</f>
        <v>12250000</v>
      </c>
      <c r="F62" s="59">
        <f>+[1]Detalle!$AB$302</f>
        <v>0</v>
      </c>
      <c r="G62" s="59">
        <f>+[1]Detalle!$AD$302</f>
        <v>52250000</v>
      </c>
      <c r="H62" s="59">
        <f t="shared" ref="H62" si="1">F62+G62</f>
        <v>52250000</v>
      </c>
    </row>
    <row r="63" spans="1:8" x14ac:dyDescent="0.2">
      <c r="A63" s="58" t="s">
        <v>408</v>
      </c>
      <c r="B63" s="58"/>
      <c r="C63" s="40" t="s">
        <v>409</v>
      </c>
      <c r="D63" s="157"/>
      <c r="E63" s="157"/>
      <c r="F63" s="59"/>
      <c r="G63" s="59"/>
      <c r="H63" s="59"/>
    </row>
  </sheetData>
  <mergeCells count="3">
    <mergeCell ref="A6:C6"/>
    <mergeCell ref="B10:C10"/>
    <mergeCell ref="B11:C11"/>
  </mergeCells>
  <phoneticPr fontId="0" type="noConversion"/>
  <printOptions horizontalCentered="1"/>
  <pageMargins left="0.39370078740157483" right="0.39370078740157483" top="0.31496062992125984" bottom="0.39370078740157483" header="0.70866141732283472" footer="0"/>
  <pageSetup scale="7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view="pageBreakPreview" zoomScaleNormal="100" zoomScaleSheetLayoutView="10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F19" sqref="F19"/>
    </sheetView>
  </sheetViews>
  <sheetFormatPr baseColWidth="10" defaultRowHeight="12" x14ac:dyDescent="0.2"/>
  <cols>
    <col min="1" max="1" width="11.5703125" style="11" customWidth="1"/>
    <col min="2" max="2" width="3.7109375" style="11" customWidth="1"/>
    <col min="3" max="3" width="61.42578125" style="11" customWidth="1"/>
    <col min="4" max="5" width="22.5703125" style="143" hidden="1" customWidth="1"/>
    <col min="6" max="8" width="16.85546875" style="11" customWidth="1"/>
    <col min="9" max="16384" width="11.42578125" style="11"/>
  </cols>
  <sheetData>
    <row r="1" spans="1:8" x14ac:dyDescent="0.2">
      <c r="C1" s="1" t="s">
        <v>631</v>
      </c>
    </row>
    <row r="2" spans="1:8" x14ac:dyDescent="0.2">
      <c r="C2" s="234" t="s">
        <v>593</v>
      </c>
      <c r="D2" s="234"/>
      <c r="E2" s="158"/>
    </row>
    <row r="3" spans="1:8" x14ac:dyDescent="0.2">
      <c r="C3" s="1" t="s">
        <v>597</v>
      </c>
    </row>
    <row r="4" spans="1:8" x14ac:dyDescent="0.2">
      <c r="C4" s="1"/>
    </row>
    <row r="5" spans="1:8" x14ac:dyDescent="0.2">
      <c r="C5" s="1"/>
    </row>
    <row r="6" spans="1:8" x14ac:dyDescent="0.2">
      <c r="C6" s="1"/>
    </row>
    <row r="7" spans="1:8" ht="17.25" customHeight="1" x14ac:dyDescent="0.2">
      <c r="A7" s="10" t="s">
        <v>637</v>
      </c>
      <c r="C7" s="1"/>
      <c r="D7" s="144"/>
      <c r="E7" s="144"/>
    </row>
    <row r="8" spans="1:8" ht="15" customHeight="1" x14ac:dyDescent="0.2">
      <c r="A8" s="227" t="s">
        <v>638</v>
      </c>
      <c r="B8" s="227"/>
      <c r="C8" s="227"/>
      <c r="D8" s="144"/>
      <c r="E8" s="144"/>
    </row>
    <row r="9" spans="1:8" ht="15.75" customHeight="1" x14ac:dyDescent="0.2">
      <c r="A9" s="10" t="s">
        <v>639</v>
      </c>
      <c r="D9" s="144"/>
      <c r="E9" s="144"/>
    </row>
    <row r="10" spans="1:8" ht="12.75" thickBot="1" x14ac:dyDescent="0.25">
      <c r="A10" s="32"/>
      <c r="B10" s="32"/>
      <c r="C10" s="32"/>
      <c r="D10" s="145"/>
      <c r="E10" s="145"/>
    </row>
    <row r="12" spans="1:8" ht="45" customHeight="1" x14ac:dyDescent="0.2">
      <c r="A12" s="41" t="s">
        <v>603</v>
      </c>
      <c r="B12" s="228" t="s">
        <v>590</v>
      </c>
      <c r="C12" s="229"/>
      <c r="D12" s="146" t="s">
        <v>650</v>
      </c>
      <c r="E12" s="146" t="s">
        <v>651</v>
      </c>
      <c r="F12" s="141" t="s">
        <v>693</v>
      </c>
      <c r="G12" s="141" t="s">
        <v>651</v>
      </c>
      <c r="H12" s="141" t="s">
        <v>692</v>
      </c>
    </row>
    <row r="13" spans="1:8" ht="18.75" customHeight="1" x14ac:dyDescent="0.2">
      <c r="A13" s="52">
        <v>-1</v>
      </c>
      <c r="B13" s="230">
        <v>-2</v>
      </c>
      <c r="C13" s="231"/>
      <c r="D13" s="147">
        <v>-3</v>
      </c>
      <c r="E13" s="147">
        <v>-4</v>
      </c>
      <c r="F13" s="53">
        <v>-3</v>
      </c>
      <c r="G13" s="53">
        <v>-4</v>
      </c>
      <c r="H13" s="53">
        <v>-5</v>
      </c>
    </row>
    <row r="14" spans="1:8" x14ac:dyDescent="0.2">
      <c r="A14" s="71"/>
      <c r="B14" s="72"/>
      <c r="C14" s="73"/>
      <c r="D14" s="162"/>
      <c r="E14" s="162"/>
      <c r="F14" s="142"/>
      <c r="G14" s="142"/>
      <c r="H14" s="142"/>
    </row>
    <row r="15" spans="1:8" s="10" customFormat="1" ht="14.1" customHeight="1" x14ac:dyDescent="0.2">
      <c r="A15" s="55">
        <v>6</v>
      </c>
      <c r="B15" s="55"/>
      <c r="C15" s="4" t="s">
        <v>410</v>
      </c>
      <c r="D15" s="148">
        <f>+D16+D27+D32+D39+D44+D46+D49</f>
        <v>253984000</v>
      </c>
      <c r="E15" s="148">
        <f>+E16+E27+E32+E39+E44+E46+E49</f>
        <v>9393000</v>
      </c>
      <c r="F15" s="99">
        <f t="shared" ref="F15:H15" si="0">+F16+F27+F32+F39+F44+F46+F49</f>
        <v>132484897</v>
      </c>
      <c r="G15" s="99">
        <f t="shared" si="0"/>
        <v>130893000</v>
      </c>
      <c r="H15" s="99">
        <f t="shared" si="0"/>
        <v>263377897</v>
      </c>
    </row>
    <row r="16" spans="1:8" s="10" customFormat="1" ht="14.1" customHeight="1" x14ac:dyDescent="0.2">
      <c r="A16" s="55" t="s">
        <v>411</v>
      </c>
      <c r="B16" s="55"/>
      <c r="C16" s="4" t="s">
        <v>412</v>
      </c>
      <c r="D16" s="148">
        <f>SUM(D17:D26)</f>
        <v>102484000</v>
      </c>
      <c r="E16" s="148">
        <f>SUM(E17:E26)</f>
        <v>9393000</v>
      </c>
      <c r="F16" s="99">
        <f t="shared" ref="F16:H16" si="1">SUM(F17:F26)</f>
        <v>102484897</v>
      </c>
      <c r="G16" s="99">
        <f t="shared" si="1"/>
        <v>9393000</v>
      </c>
      <c r="H16" s="99">
        <f t="shared" si="1"/>
        <v>111877897</v>
      </c>
    </row>
    <row r="17" spans="1:8" ht="14.1" customHeight="1" x14ac:dyDescent="0.2">
      <c r="A17" s="56" t="s">
        <v>413</v>
      </c>
      <c r="B17" s="56"/>
      <c r="C17" s="65" t="s">
        <v>414</v>
      </c>
      <c r="D17" s="157"/>
      <c r="E17" s="157"/>
      <c r="F17" s="59"/>
      <c r="G17" s="59"/>
      <c r="H17" s="59"/>
    </row>
    <row r="18" spans="1:8" ht="14.1" customHeight="1" x14ac:dyDescent="0.2">
      <c r="A18" s="56" t="s">
        <v>415</v>
      </c>
      <c r="B18" s="56"/>
      <c r="C18" s="65" t="s">
        <v>416</v>
      </c>
      <c r="D18" s="157"/>
      <c r="E18" s="157"/>
      <c r="F18" s="59"/>
      <c r="G18" s="134"/>
      <c r="H18" s="134"/>
    </row>
    <row r="19" spans="1:8" ht="14.1" customHeight="1" x14ac:dyDescent="0.2">
      <c r="A19" s="56" t="s">
        <v>417</v>
      </c>
      <c r="B19" s="56">
        <v>200</v>
      </c>
      <c r="C19" s="65" t="s">
        <v>418</v>
      </c>
      <c r="D19" s="149">
        <f>+[1]Remuneraciones!$D$47</f>
        <v>85289000</v>
      </c>
      <c r="E19" s="149">
        <f>+'[1]Plazas Nuevas'!$D$48</f>
        <v>7817000</v>
      </c>
      <c r="F19" s="133">
        <f>D19+444</f>
        <v>85289444</v>
      </c>
      <c r="G19" s="133">
        <f>E19</f>
        <v>7817000</v>
      </c>
      <c r="H19" s="134">
        <f t="shared" ref="H19:H20" si="2">F19+G19</f>
        <v>93106444</v>
      </c>
    </row>
    <row r="20" spans="1:8" ht="14.1" customHeight="1" x14ac:dyDescent="0.2">
      <c r="A20" s="56" t="s">
        <v>417</v>
      </c>
      <c r="B20" s="56">
        <v>202</v>
      </c>
      <c r="C20" s="65" t="s">
        <v>418</v>
      </c>
      <c r="D20" s="149">
        <f>+[1]Remuneraciones!$D$48</f>
        <v>17195000</v>
      </c>
      <c r="E20" s="149">
        <f>+'[1]Plazas Nuevas'!$D$49</f>
        <v>1576000</v>
      </c>
      <c r="F20" s="133">
        <f>D20+453</f>
        <v>17195453</v>
      </c>
      <c r="G20" s="133">
        <f>E20</f>
        <v>1576000</v>
      </c>
      <c r="H20" s="134">
        <f t="shared" si="2"/>
        <v>18771453</v>
      </c>
    </row>
    <row r="21" spans="1:8" ht="14.1" customHeight="1" x14ac:dyDescent="0.2">
      <c r="A21" s="56" t="s">
        <v>419</v>
      </c>
      <c r="B21" s="56"/>
      <c r="C21" s="65" t="s">
        <v>420</v>
      </c>
      <c r="D21" s="157"/>
      <c r="E21" s="157"/>
      <c r="F21" s="59"/>
      <c r="G21" s="134"/>
      <c r="H21" s="134"/>
    </row>
    <row r="22" spans="1:8" ht="14.1" customHeight="1" x14ac:dyDescent="0.2">
      <c r="A22" s="56" t="s">
        <v>421</v>
      </c>
      <c r="B22" s="56"/>
      <c r="C22" s="65" t="s">
        <v>422</v>
      </c>
      <c r="D22" s="157"/>
      <c r="E22" s="157"/>
      <c r="F22" s="59"/>
      <c r="G22" s="134"/>
      <c r="H22" s="134"/>
    </row>
    <row r="23" spans="1:8" ht="14.1" customHeight="1" x14ac:dyDescent="0.2">
      <c r="A23" s="56" t="s">
        <v>423</v>
      </c>
      <c r="B23" s="56"/>
      <c r="C23" s="65" t="s">
        <v>424</v>
      </c>
      <c r="D23" s="157"/>
      <c r="E23" s="157"/>
      <c r="F23" s="59"/>
      <c r="G23" s="134"/>
      <c r="H23" s="134"/>
    </row>
    <row r="24" spans="1:8" ht="14.1" customHeight="1" x14ac:dyDescent="0.2">
      <c r="A24" s="56" t="s">
        <v>425</v>
      </c>
      <c r="B24" s="56"/>
      <c r="C24" s="65" t="s">
        <v>426</v>
      </c>
      <c r="D24" s="157"/>
      <c r="E24" s="157"/>
      <c r="F24" s="59"/>
      <c r="G24" s="134"/>
      <c r="H24" s="134"/>
    </row>
    <row r="25" spans="1:8" ht="14.1" customHeight="1" x14ac:dyDescent="0.2">
      <c r="A25" s="56" t="s">
        <v>427</v>
      </c>
      <c r="B25" s="56"/>
      <c r="C25" s="65" t="s">
        <v>428</v>
      </c>
      <c r="D25" s="157"/>
      <c r="E25" s="157"/>
      <c r="F25" s="59"/>
      <c r="G25" s="134"/>
      <c r="H25" s="134"/>
    </row>
    <row r="26" spans="1:8" ht="14.1" customHeight="1" x14ac:dyDescent="0.2">
      <c r="A26" s="56" t="s">
        <v>429</v>
      </c>
      <c r="B26" s="56"/>
      <c r="C26" s="65" t="s">
        <v>595</v>
      </c>
      <c r="D26" s="157"/>
      <c r="E26" s="157"/>
      <c r="F26" s="59"/>
      <c r="G26" s="134"/>
      <c r="H26" s="134"/>
    </row>
    <row r="27" spans="1:8" s="10" customFormat="1" ht="14.1" customHeight="1" x14ac:dyDescent="0.2">
      <c r="A27" s="57" t="s">
        <v>430</v>
      </c>
      <c r="B27" s="57"/>
      <c r="C27" s="4" t="s">
        <v>431</v>
      </c>
      <c r="D27" s="148"/>
      <c r="E27" s="148"/>
      <c r="F27" s="99"/>
      <c r="G27" s="132"/>
      <c r="H27" s="132"/>
    </row>
    <row r="28" spans="1:8" ht="14.1" customHeight="1" x14ac:dyDescent="0.2">
      <c r="A28" s="58" t="s">
        <v>432</v>
      </c>
      <c r="B28" s="58"/>
      <c r="C28" s="40" t="s">
        <v>433</v>
      </c>
      <c r="D28" s="157"/>
      <c r="E28" s="157"/>
      <c r="F28" s="59"/>
      <c r="G28" s="134"/>
      <c r="H28" s="134"/>
    </row>
    <row r="29" spans="1:8" ht="14.1" customHeight="1" x14ac:dyDescent="0.2">
      <c r="A29" s="58" t="s">
        <v>434</v>
      </c>
      <c r="B29" s="58"/>
      <c r="C29" s="40" t="s">
        <v>435</v>
      </c>
      <c r="D29" s="157"/>
      <c r="E29" s="157"/>
      <c r="F29" s="59"/>
      <c r="G29" s="134"/>
      <c r="H29" s="134"/>
    </row>
    <row r="30" spans="1:8" ht="14.1" customHeight="1" x14ac:dyDescent="0.2">
      <c r="A30" s="58" t="s">
        <v>436</v>
      </c>
      <c r="B30" s="58"/>
      <c r="C30" s="40" t="s">
        <v>437</v>
      </c>
      <c r="D30" s="157"/>
      <c r="E30" s="157"/>
      <c r="F30" s="59"/>
      <c r="G30" s="134"/>
      <c r="H30" s="134"/>
    </row>
    <row r="31" spans="1:8" x14ac:dyDescent="0.2">
      <c r="A31" s="58" t="s">
        <v>438</v>
      </c>
      <c r="B31" s="58"/>
      <c r="C31" s="40" t="s">
        <v>439</v>
      </c>
      <c r="D31" s="157"/>
      <c r="E31" s="157"/>
      <c r="F31" s="59"/>
      <c r="G31" s="134"/>
      <c r="H31" s="134"/>
    </row>
    <row r="32" spans="1:8" s="10" customFormat="1" x14ac:dyDescent="0.2">
      <c r="A32" s="57" t="s">
        <v>440</v>
      </c>
      <c r="B32" s="57"/>
      <c r="C32" s="4" t="s">
        <v>441</v>
      </c>
      <c r="D32" s="148">
        <f>SUM(D33:D38)</f>
        <v>148500000</v>
      </c>
      <c r="E32" s="148">
        <f>SUM(E33:E38)</f>
        <v>0</v>
      </c>
      <c r="F32" s="99">
        <f>SUM(F33:F38)</f>
        <v>30000000</v>
      </c>
      <c r="G32" s="132">
        <f>SUM(G33:G38)</f>
        <v>118500000</v>
      </c>
      <c r="H32" s="132">
        <f>SUM(H33:H38)</f>
        <v>148500000</v>
      </c>
    </row>
    <row r="33" spans="1:8" x14ac:dyDescent="0.2">
      <c r="A33" s="58" t="s">
        <v>442</v>
      </c>
      <c r="B33" s="58"/>
      <c r="C33" s="40" t="s">
        <v>443</v>
      </c>
      <c r="D33" s="157">
        <f>+[1]Detalle!$AA$308</f>
        <v>118500000</v>
      </c>
      <c r="E33" s="157">
        <f>+[1]Detalle!$AC$308</f>
        <v>0</v>
      </c>
      <c r="F33" s="59">
        <f>+[1]Detalle!$AB$308</f>
        <v>0</v>
      </c>
      <c r="G33" s="134">
        <f>+[1]Detalle!$AD$308</f>
        <v>118500000</v>
      </c>
      <c r="H33" s="134">
        <f>F33+G33</f>
        <v>118500000</v>
      </c>
    </row>
    <row r="34" spans="1:8" x14ac:dyDescent="0.2">
      <c r="A34" s="58" t="s">
        <v>444</v>
      </c>
      <c r="B34" s="58"/>
      <c r="C34" s="40" t="s">
        <v>445</v>
      </c>
      <c r="D34" s="157"/>
      <c r="E34" s="157"/>
      <c r="F34" s="59"/>
      <c r="G34" s="134"/>
      <c r="H34" s="134"/>
    </row>
    <row r="35" spans="1:8" x14ac:dyDescent="0.2">
      <c r="A35" s="58" t="s">
        <v>446</v>
      </c>
      <c r="B35" s="58"/>
      <c r="C35" s="40" t="s">
        <v>447</v>
      </c>
      <c r="D35" s="157"/>
      <c r="E35" s="157"/>
      <c r="F35" s="59"/>
      <c r="G35" s="134"/>
      <c r="H35" s="134"/>
    </row>
    <row r="36" spans="1:8" x14ac:dyDescent="0.2">
      <c r="A36" s="58" t="s">
        <v>448</v>
      </c>
      <c r="B36" s="58"/>
      <c r="C36" s="40" t="s">
        <v>596</v>
      </c>
      <c r="D36" s="157"/>
      <c r="E36" s="157"/>
      <c r="F36" s="59"/>
      <c r="G36" s="134"/>
      <c r="H36" s="134"/>
    </row>
    <row r="37" spans="1:8" x14ac:dyDescent="0.2">
      <c r="A37" s="58" t="s">
        <v>449</v>
      </c>
      <c r="B37" s="58"/>
      <c r="C37" s="65" t="s">
        <v>450</v>
      </c>
      <c r="D37" s="157"/>
      <c r="E37" s="157"/>
      <c r="F37" s="59"/>
      <c r="G37" s="134"/>
      <c r="H37" s="134"/>
    </row>
    <row r="38" spans="1:8" x14ac:dyDescent="0.2">
      <c r="A38" s="58" t="s">
        <v>451</v>
      </c>
      <c r="B38" s="58"/>
      <c r="C38" s="40" t="s">
        <v>615</v>
      </c>
      <c r="D38" s="149">
        <f>+[1]Remuneraciones!$D$51</f>
        <v>30000000</v>
      </c>
      <c r="E38" s="157"/>
      <c r="F38" s="133">
        <f>+D38</f>
        <v>30000000</v>
      </c>
      <c r="G38" s="134"/>
      <c r="H38" s="134">
        <f>F38+G38</f>
        <v>30000000</v>
      </c>
    </row>
    <row r="39" spans="1:8" s="10" customFormat="1" x14ac:dyDescent="0.2">
      <c r="A39" s="57" t="s">
        <v>452</v>
      </c>
      <c r="B39" s="57"/>
      <c r="C39" s="4" t="s">
        <v>453</v>
      </c>
      <c r="D39" s="157"/>
      <c r="E39" s="157"/>
      <c r="F39" s="59"/>
      <c r="G39" s="134"/>
      <c r="H39" s="134"/>
    </row>
    <row r="40" spans="1:8" x14ac:dyDescent="0.2">
      <c r="A40" s="58" t="s">
        <v>454</v>
      </c>
      <c r="B40" s="58"/>
      <c r="C40" s="40" t="s">
        <v>455</v>
      </c>
      <c r="D40" s="157"/>
      <c r="E40" s="157"/>
      <c r="F40" s="59"/>
      <c r="G40" s="134"/>
      <c r="H40" s="134"/>
    </row>
    <row r="41" spans="1:8" x14ac:dyDescent="0.2">
      <c r="A41" s="58" t="s">
        <v>456</v>
      </c>
      <c r="B41" s="58"/>
      <c r="C41" s="40" t="s">
        <v>457</v>
      </c>
      <c r="D41" s="157"/>
      <c r="E41" s="157"/>
      <c r="F41" s="59"/>
      <c r="G41" s="134"/>
      <c r="H41" s="134"/>
    </row>
    <row r="42" spans="1:8" x14ac:dyDescent="0.2">
      <c r="A42" s="58" t="s">
        <v>458</v>
      </c>
      <c r="B42" s="58"/>
      <c r="C42" s="40" t="s">
        <v>459</v>
      </c>
      <c r="D42" s="157"/>
      <c r="E42" s="157"/>
      <c r="F42" s="59"/>
      <c r="G42" s="134"/>
      <c r="H42" s="134"/>
    </row>
    <row r="43" spans="1:8" x14ac:dyDescent="0.2">
      <c r="A43" s="58" t="s">
        <v>460</v>
      </c>
      <c r="B43" s="58"/>
      <c r="C43" s="40" t="s">
        <v>461</v>
      </c>
      <c r="D43" s="157"/>
      <c r="E43" s="157"/>
      <c r="F43" s="59"/>
      <c r="G43" s="59"/>
      <c r="H43" s="59"/>
    </row>
    <row r="44" spans="1:8" s="10" customFormat="1" x14ac:dyDescent="0.2">
      <c r="A44" s="57" t="s">
        <v>462</v>
      </c>
      <c r="B44" s="57"/>
      <c r="C44" s="4" t="s">
        <v>463</v>
      </c>
      <c r="D44" s="157"/>
      <c r="E44" s="157"/>
      <c r="F44" s="59"/>
      <c r="G44" s="59"/>
      <c r="H44" s="59"/>
    </row>
    <row r="45" spans="1:8" x14ac:dyDescent="0.2">
      <c r="A45" s="58" t="s">
        <v>464</v>
      </c>
      <c r="B45" s="58"/>
      <c r="C45" s="40" t="s">
        <v>465</v>
      </c>
      <c r="D45" s="157"/>
      <c r="E45" s="157"/>
      <c r="F45" s="59"/>
      <c r="G45" s="59"/>
      <c r="H45" s="59"/>
    </row>
    <row r="46" spans="1:8" s="10" customFormat="1" x14ac:dyDescent="0.2">
      <c r="A46" s="57" t="s">
        <v>466</v>
      </c>
      <c r="B46" s="57"/>
      <c r="C46" s="4" t="s">
        <v>467</v>
      </c>
      <c r="D46" s="148">
        <f>SUM(D47:D48)</f>
        <v>3000000</v>
      </c>
      <c r="E46" s="148">
        <f>SUM(E47:E48)</f>
        <v>0</v>
      </c>
      <c r="F46" s="99">
        <f>SUM(F47:F48)</f>
        <v>0</v>
      </c>
      <c r="G46" s="99">
        <f>SUM(G47:G48)</f>
        <v>3000000</v>
      </c>
      <c r="H46" s="99">
        <f>SUM(H47:H48)</f>
        <v>3000000</v>
      </c>
    </row>
    <row r="47" spans="1:8" x14ac:dyDescent="0.2">
      <c r="A47" s="58" t="s">
        <v>468</v>
      </c>
      <c r="B47" s="58"/>
      <c r="C47" s="65" t="s">
        <v>469</v>
      </c>
      <c r="D47" s="157">
        <f>+[1]Detalle!$AA$311</f>
        <v>3000000</v>
      </c>
      <c r="E47" s="157">
        <f>+[1]Detalle!$AC$308</f>
        <v>0</v>
      </c>
      <c r="F47" s="59">
        <f>+[1]Detalle!$AB$311</f>
        <v>0</v>
      </c>
      <c r="G47" s="59">
        <f>+[1]Detalle!$AD$311</f>
        <v>3000000</v>
      </c>
      <c r="H47" s="59">
        <f>F47+G47</f>
        <v>3000000</v>
      </c>
    </row>
    <row r="48" spans="1:8" x14ac:dyDescent="0.2">
      <c r="A48" s="58" t="s">
        <v>470</v>
      </c>
      <c r="B48" s="58"/>
      <c r="C48" s="65" t="s">
        <v>471</v>
      </c>
      <c r="D48" s="157"/>
      <c r="E48" s="157"/>
      <c r="F48" s="59"/>
      <c r="G48" s="59"/>
      <c r="H48" s="59"/>
    </row>
    <row r="49" spans="1:8" s="10" customFormat="1" x14ac:dyDescent="0.2">
      <c r="A49" s="57" t="s">
        <v>472</v>
      </c>
      <c r="B49" s="57"/>
      <c r="C49" s="4" t="s">
        <v>473</v>
      </c>
      <c r="D49" s="163"/>
      <c r="E49" s="163"/>
      <c r="F49" s="70"/>
      <c r="G49" s="70"/>
      <c r="H49" s="70"/>
    </row>
    <row r="50" spans="1:8" x14ac:dyDescent="0.2">
      <c r="A50" s="58" t="s">
        <v>474</v>
      </c>
      <c r="B50" s="58"/>
      <c r="C50" s="40" t="s">
        <v>475</v>
      </c>
      <c r="D50" s="157"/>
      <c r="E50" s="157"/>
      <c r="F50" s="59"/>
      <c r="G50" s="59"/>
      <c r="H50" s="59"/>
    </row>
    <row r="51" spans="1:8" x14ac:dyDescent="0.2">
      <c r="A51" s="58" t="s">
        <v>476</v>
      </c>
      <c r="B51" s="58"/>
      <c r="C51" s="40" t="s">
        <v>477</v>
      </c>
      <c r="D51" s="157"/>
      <c r="E51" s="157"/>
      <c r="F51" s="59"/>
      <c r="G51" s="59"/>
      <c r="H51" s="59"/>
    </row>
  </sheetData>
  <mergeCells count="4">
    <mergeCell ref="A8:C8"/>
    <mergeCell ref="B12:C12"/>
    <mergeCell ref="B13:C13"/>
    <mergeCell ref="C2:D2"/>
  </mergeCells>
  <phoneticPr fontId="0" type="noConversion"/>
  <printOptions horizontalCentered="1"/>
  <pageMargins left="0.39370078740157483" right="0.39370078740157483" top="0.47244094488188981" bottom="0.39370078740157483" header="0.98425196850393704" footer="0"/>
  <pageSetup scale="70" orientation="portrait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6</vt:i4>
      </vt:variant>
    </vt:vector>
  </HeadingPairs>
  <TitlesOfParts>
    <vt:vector size="24" baseType="lpstr">
      <vt:lpstr>F2</vt:lpstr>
      <vt:lpstr>F5</vt:lpstr>
      <vt:lpstr>F7</vt:lpstr>
      <vt:lpstr>F9A</vt:lpstr>
      <vt:lpstr>F8-1</vt:lpstr>
      <vt:lpstr>F8-2</vt:lpstr>
      <vt:lpstr>F8-3</vt:lpstr>
      <vt:lpstr>F8-4</vt:lpstr>
      <vt:lpstr>F8-5</vt:lpstr>
      <vt:lpstr>F9</vt:lpstr>
      <vt:lpstr>F9 (EL)</vt:lpstr>
      <vt:lpstr>Hoja3</vt:lpstr>
      <vt:lpstr>F11-3</vt:lpstr>
      <vt:lpstr>F11-7</vt:lpstr>
      <vt:lpstr>F12</vt:lpstr>
      <vt:lpstr>F12-1</vt:lpstr>
      <vt:lpstr>Hoja1</vt:lpstr>
      <vt:lpstr>Hoja2</vt:lpstr>
      <vt:lpstr>'F11-7'!Área_de_impresión</vt:lpstr>
      <vt:lpstr>'F7'!Área_de_impresión</vt:lpstr>
      <vt:lpstr>'F8-1'!Área_de_impresión</vt:lpstr>
      <vt:lpstr>'F8-2'!Área_de_impresión</vt:lpstr>
      <vt:lpstr>'F8-3'!Área_de_impresión</vt:lpstr>
      <vt:lpstr>'F8-5'!Área_de_impresión</vt:lpstr>
    </vt:vector>
  </TitlesOfParts>
  <Company>PRESUPUESTO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Ólger Bogantes Calvo.</dc:creator>
  <cp:lastModifiedBy>Ana Marcela Avalos Mora</cp:lastModifiedBy>
  <cp:lastPrinted>2017-05-17T14:35:37Z</cp:lastPrinted>
  <dcterms:created xsi:type="dcterms:W3CDTF">2005-04-29T21:13:43Z</dcterms:created>
  <dcterms:modified xsi:type="dcterms:W3CDTF">2021-10-21T14:45:00Z</dcterms:modified>
</cp:coreProperties>
</file>